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Undergraduate" sheetId="1" r:id="rId1"/>
    <sheet name="Sheet3" sheetId="2" r:id="rId2"/>
  </sheets>
  <definedNames>
    <definedName name="_xlnm.Print_Area" localSheetId="0">'Undergraduate'!$A$1:$M$624</definedName>
  </definedNames>
  <calcPr fullCalcOnLoad="1"/>
</workbook>
</file>

<file path=xl/sharedStrings.xml><?xml version="1.0" encoding="utf-8"?>
<sst xmlns="http://schemas.openxmlformats.org/spreadsheetml/2006/main" count="953" uniqueCount="175">
  <si>
    <t>XBS</t>
  </si>
  <si>
    <t>XHOR</t>
  </si>
  <si>
    <t>XMIS</t>
  </si>
  <si>
    <t>XRTF</t>
  </si>
  <si>
    <t>XTRA</t>
  </si>
  <si>
    <t>XONR</t>
  </si>
  <si>
    <t>XOFR</t>
  </si>
  <si>
    <t>RUD1A* (4 wks)</t>
  </si>
  <si>
    <t>RUD2A* (4 wks)</t>
  </si>
  <si>
    <t>RUD3A* (4 wks)</t>
  </si>
  <si>
    <t>RUD1A* (6 wks)</t>
  </si>
  <si>
    <t>RUD2A* (6 wks)</t>
  </si>
  <si>
    <t>RUD3A* (6 wks)</t>
  </si>
  <si>
    <t>RUD1A* (8 wks)</t>
  </si>
  <si>
    <t>RUD2A* (8 wks)</t>
  </si>
  <si>
    <t>RUD3A* (8 wks)</t>
  </si>
  <si>
    <t>RUI1A* (4 wks)</t>
  </si>
  <si>
    <t>RUI2A* (4 wks)</t>
  </si>
  <si>
    <t>RUI3A* (4 wks)</t>
  </si>
  <si>
    <t>RUI1A* (6 wks)</t>
  </si>
  <si>
    <t>RUI2A* (6 wks)</t>
  </si>
  <si>
    <t>RUI3A* (6 wks)</t>
  </si>
  <si>
    <t>RUI1A* (8 wks)</t>
  </si>
  <si>
    <t>RUI2A* (8 wks)</t>
  </si>
  <si>
    <t>RUI3A* (8 wks)</t>
  </si>
  <si>
    <t>RGI1A* (4 wks)</t>
  </si>
  <si>
    <t>RGI1A* (6 wks)</t>
  </si>
  <si>
    <t>RGI1A* (8 wks)</t>
  </si>
  <si>
    <t>RGI2A* (4 wks)</t>
  </si>
  <si>
    <t>RGI2A* (6 wks)</t>
  </si>
  <si>
    <t>RGI2A* (8 wks)</t>
  </si>
  <si>
    <t>RGI3A* (4 wks)</t>
  </si>
  <si>
    <t>RGI3A* (6 wks)</t>
  </si>
  <si>
    <t>RGI3A* (8 wks)</t>
  </si>
  <si>
    <t>RLI1A* (10 wks)</t>
  </si>
  <si>
    <t>RLI2A* (10 wks)</t>
  </si>
  <si>
    <t>RLI3A* (10 wks)</t>
  </si>
  <si>
    <t>RUD1A* (15 wks)</t>
  </si>
  <si>
    <t>RUD2A* (15 wks)</t>
  </si>
  <si>
    <t>RUD3A* (15 wks)</t>
  </si>
  <si>
    <t>RUI1A* (15 wks)</t>
  </si>
  <si>
    <t>RUI2A* (15 wks)</t>
  </si>
  <si>
    <t>RUI3A* (15 wks)</t>
  </si>
  <si>
    <t>RGI1A* (15 wks)</t>
  </si>
  <si>
    <t>RGI2A* (15 wks)</t>
  </si>
  <si>
    <t>RGI3A* (15 wks)</t>
  </si>
  <si>
    <t>RUD1G* (4 wks)</t>
  </si>
  <si>
    <t>RUD1G* (6 wks)</t>
  </si>
  <si>
    <t>RUD1G* (8 wks)</t>
  </si>
  <si>
    <t>RUD3G* (4 wks)</t>
  </si>
  <si>
    <t>RUD3G* (6 wks)</t>
  </si>
  <si>
    <t>RUD3G* (8 wks)</t>
  </si>
  <si>
    <t>RUI1G* (4 wks)</t>
  </si>
  <si>
    <t>RUI1G* (6 wks)</t>
  </si>
  <si>
    <t>RUI1G* (8 wks)</t>
  </si>
  <si>
    <t>RUI3G* (4 wks)</t>
  </si>
  <si>
    <t>RUI3G* (6 wks)</t>
  </si>
  <si>
    <t>RUI3G* (8 wks)</t>
  </si>
  <si>
    <t>RUD1T* (4 wks)</t>
  </si>
  <si>
    <t>RUD1T* (6 wks)</t>
  </si>
  <si>
    <t>RUD1T* (8 wks)</t>
  </si>
  <si>
    <t>RUD3T* (4 wks)</t>
  </si>
  <si>
    <t>RUD3T* (6 wks)</t>
  </si>
  <si>
    <t>RUD3T* (8 wks)</t>
  </si>
  <si>
    <t>RUI1T* (4 wks)</t>
  </si>
  <si>
    <t>RUI1T* (6 wks)</t>
  </si>
  <si>
    <t>RUI1T* (8 wks)</t>
  </si>
  <si>
    <t>RUI3T* (4 wks)</t>
  </si>
  <si>
    <t>RUI3T* (6 wks)</t>
  </si>
  <si>
    <t>RUI3T* (8 wks)</t>
  </si>
  <si>
    <t>RUD1V* (4 wks)</t>
  </si>
  <si>
    <t>RUD1V* (6 wks)</t>
  </si>
  <si>
    <t>RUD1V* (8 wks)</t>
  </si>
  <si>
    <t>RUD3V* (4 wks)</t>
  </si>
  <si>
    <t>RUD3V* (6 wks)</t>
  </si>
  <si>
    <t>RUD3V* (8 wks)</t>
  </si>
  <si>
    <t>RUI1V* (4 wks)</t>
  </si>
  <si>
    <t>RUI1V* (6 wks)</t>
  </si>
  <si>
    <t>RUI1V* (8 wks)</t>
  </si>
  <si>
    <t>RUI3V* (4 wks)</t>
  </si>
  <si>
    <t>RUI3V* (6 wks)</t>
  </si>
  <si>
    <t>RUI3V* (8 wks)</t>
  </si>
  <si>
    <t>XGRT</t>
  </si>
  <si>
    <t>XTRT</t>
  </si>
  <si>
    <t>XVRT</t>
  </si>
  <si>
    <t>RUD1L* (4 wks)</t>
  </si>
  <si>
    <t>RUD1L* (6 wks)</t>
  </si>
  <si>
    <t>RUD1L* (8 wks)</t>
  </si>
  <si>
    <t>RUD2L* (4 wks)</t>
  </si>
  <si>
    <t>RUD2L* (6 wks)</t>
  </si>
  <si>
    <t>RUD2L* (8 wks)</t>
  </si>
  <si>
    <t>RUD3L* (4 wks)</t>
  </si>
  <si>
    <t>RUD3L* (6 wks)</t>
  </si>
  <si>
    <t>RUD3L* (8 wks)</t>
  </si>
  <si>
    <t>RUI1L* (4 wks)</t>
  </si>
  <si>
    <t>RUI1L* (6 wks)</t>
  </si>
  <si>
    <t>RUI1L* (8 wks)</t>
  </si>
  <si>
    <t>RUI2L* (4 wks)</t>
  </si>
  <si>
    <t>RUI2L* (6 wks)</t>
  </si>
  <si>
    <t>RUI2L* (8 wks)</t>
  </si>
  <si>
    <t>RUI3L* (4 wks)</t>
  </si>
  <si>
    <t>RUI3L* (6 wks)</t>
  </si>
  <si>
    <t>RUI3L* (8 wks)</t>
  </si>
  <si>
    <t>XLRT</t>
  </si>
  <si>
    <t>RPD1A* (4 wks)</t>
  </si>
  <si>
    <t>RPD1A* (6 wks)</t>
  </si>
  <si>
    <t>RPD1A* (8 wks)</t>
  </si>
  <si>
    <t>RPD2A* (4 wks)</t>
  </si>
  <si>
    <t>RPD2A* (6 wks)</t>
  </si>
  <si>
    <t>RPD2A* (8 wks)</t>
  </si>
  <si>
    <t>RPD3A* (4 wks)</t>
  </si>
  <si>
    <t>RPD3A* (6 wks)</t>
  </si>
  <si>
    <t>RPD3A* (8 wks)</t>
  </si>
  <si>
    <t>RPI1A* (4 wks)</t>
  </si>
  <si>
    <t>RPI1A* (6 wks)</t>
  </si>
  <si>
    <t>RPI1A* (8 wks)</t>
  </si>
  <si>
    <t>RPI2A* (4 wks)</t>
  </si>
  <si>
    <t>RPI2A* (6 wks)</t>
  </si>
  <si>
    <t>RPI2A* (8 wks)</t>
  </si>
  <si>
    <t>RPI3A* (4 wks)</t>
  </si>
  <si>
    <t>RPI3A* (6 wks)</t>
  </si>
  <si>
    <t>RPI3A* (8 wks)</t>
  </si>
  <si>
    <t>RYD1A* (4 wks)</t>
  </si>
  <si>
    <t>RYD1A* (6 wks)</t>
  </si>
  <si>
    <t>RYD1A* (8 wks)</t>
  </si>
  <si>
    <t>RYD2A* (4 wks)</t>
  </si>
  <si>
    <t>RYD2A* (6 wks)</t>
  </si>
  <si>
    <t>RYD2A* (8 wks)</t>
  </si>
  <si>
    <t>RYD3A* (4 wks)</t>
  </si>
  <si>
    <t>RYD3A* (6 wks)</t>
  </si>
  <si>
    <t>RYD3A* (8 wks)</t>
  </si>
  <si>
    <t>RYI1A* (4 wks)</t>
  </si>
  <si>
    <t>RYI1A* (6 wks)</t>
  </si>
  <si>
    <t>RYI1A* (8 wks)</t>
  </si>
  <si>
    <t>RYI2A* (4 wks)</t>
  </si>
  <si>
    <t>RYI2A* (6 wks)</t>
  </si>
  <si>
    <t>RYI2A* (8 wks)</t>
  </si>
  <si>
    <t>RYI3A* (4 wks)</t>
  </si>
  <si>
    <t>RYI3A* (6 wks)</t>
  </si>
  <si>
    <t>RYI3A* (8 wks)</t>
  </si>
  <si>
    <t>Hours</t>
  </si>
  <si>
    <t>Resident</t>
  </si>
  <si>
    <t>Non-Resident</t>
  </si>
  <si>
    <t>NUD1A* (15 wks)</t>
  </si>
  <si>
    <t>NUD2A* (15 wks)</t>
  </si>
  <si>
    <t>NUD3A* (15 wks)</t>
  </si>
  <si>
    <t>NUI1A* (15 wks)</t>
  </si>
  <si>
    <t>NUI2A* (15 wks)</t>
  </si>
  <si>
    <t>NUI3A* (15 wks)</t>
  </si>
  <si>
    <t>XNTF</t>
  </si>
  <si>
    <t>NGI1A* (15 wks)</t>
  </si>
  <si>
    <t>NGI2A* (15 wks)</t>
  </si>
  <si>
    <t>NGI3A* (15 wks)</t>
  </si>
  <si>
    <t>Dependent Undergraduate Summer 2008 Budgets</t>
  </si>
  <si>
    <t>Independent Undergraduate Summer 2008 Budgets</t>
  </si>
  <si>
    <t>Graduate Summer 2008 Budgets</t>
  </si>
  <si>
    <t>Graduate - Anderson School of Management Summer 2008 Budgets</t>
  </si>
  <si>
    <t>Gallup Campus Summer 2008 Budgets</t>
  </si>
  <si>
    <t>Los Alamos Campus Summer 2008 Budgets</t>
  </si>
  <si>
    <t>Taos Campus Summer 2008 Budgets</t>
  </si>
  <si>
    <t>Valencia Campus Summer 2008 Budgets</t>
  </si>
  <si>
    <t>Nursing Graduate Summer 2008 Budgets</t>
  </si>
  <si>
    <t>Nursing Undergraduate Summer 2008 Budgets</t>
  </si>
  <si>
    <t>Law Summer 2008 Budgets</t>
  </si>
  <si>
    <t>RXI1A* (4 wks)</t>
  </si>
  <si>
    <t>RXI1A* (6 wks)</t>
  </si>
  <si>
    <t>RXI1A* (8 wks)</t>
  </si>
  <si>
    <t>RXI2A* (4 wks)</t>
  </si>
  <si>
    <t>RXI2A* (6 wks)</t>
  </si>
  <si>
    <t>RXI2A* (8 wks)</t>
  </si>
  <si>
    <t>RXI3A* (4 wks)</t>
  </si>
  <si>
    <t>RXI3A* (6 wks)</t>
  </si>
  <si>
    <t>RXI3A* (8 wks)</t>
  </si>
  <si>
    <t>PharmD 1st/2nd/3rd Year Summer 2008 Budgets</t>
  </si>
  <si>
    <t>PharmD 4th Year Summer 2008 Budgets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</si>
</sst>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58" applyFont="1" applyBorder="1">
      <alignment/>
      <protection/>
    </xf>
    <xf numFmtId="3" fontId="1" fillId="0" borderId="10" xfId="58" applyNumberFormat="1" applyBorder="1">
      <alignment/>
      <protection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58" applyFont="1" applyFill="1" applyBorder="1">
      <alignment/>
      <protection/>
    </xf>
    <xf numFmtId="3" fontId="1" fillId="0" borderId="10" xfId="57" applyNumberFormat="1" applyBorder="1">
      <alignment/>
      <protection/>
    </xf>
    <xf numFmtId="0" fontId="1" fillId="0" borderId="10" xfId="57" applyFont="1" applyBorder="1">
      <alignment/>
      <protection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1" fillId="0" borderId="10" xfId="57" applyNumberFormat="1" applyBorder="1">
      <alignment/>
      <protection/>
    </xf>
    <xf numFmtId="1" fontId="0" fillId="0" borderId="10" xfId="0" applyNumberFormat="1" applyBorder="1" applyAlignment="1">
      <alignment/>
    </xf>
    <xf numFmtId="1" fontId="1" fillId="0" borderId="10" xfId="59" applyNumberFormat="1" applyBorder="1">
      <alignment/>
      <protection/>
    </xf>
    <xf numFmtId="3" fontId="1" fillId="0" borderId="10" xfId="59" applyNumberFormat="1" applyBorder="1">
      <alignment/>
      <protection/>
    </xf>
    <xf numFmtId="0" fontId="7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/>
    </xf>
    <xf numFmtId="3" fontId="1" fillId="0" borderId="10" xfId="58" applyNumberFormat="1" applyFont="1" applyBorder="1">
      <alignment/>
      <protection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6" borderId="10" xfId="58" applyFont="1" applyFill="1" applyBorder="1">
      <alignment/>
      <protection/>
    </xf>
    <xf numFmtId="3" fontId="1" fillId="36" borderId="10" xfId="58" applyNumberFormat="1" applyFont="1" applyFill="1" applyBorder="1">
      <alignment/>
      <protection/>
    </xf>
    <xf numFmtId="3" fontId="1" fillId="36" borderId="10" xfId="58" applyNumberFormat="1" applyFill="1" applyBorder="1">
      <alignment/>
      <protection/>
    </xf>
    <xf numFmtId="0" fontId="1" fillId="36" borderId="10" xfId="57" applyFont="1" applyFill="1" applyBorder="1">
      <alignment/>
      <protection/>
    </xf>
    <xf numFmtId="1" fontId="1" fillId="36" borderId="10" xfId="59" applyNumberFormat="1" applyFill="1" applyBorder="1">
      <alignment/>
      <protection/>
    </xf>
    <xf numFmtId="3" fontId="1" fillId="36" borderId="10" xfId="59" applyNumberForma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UD" xfId="57"/>
    <cellStyle name="Normal_Sheet1" xfId="58"/>
    <cellStyle name="Normal_Undergradu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7"/>
  <sheetViews>
    <sheetView tabSelected="1" zoomScalePageLayoutView="0" workbookViewId="0" topLeftCell="A1">
      <selection activeCell="A161" sqref="A161"/>
    </sheetView>
  </sheetViews>
  <sheetFormatPr defaultColWidth="9.140625" defaultRowHeight="12.75"/>
  <cols>
    <col min="1" max="1" width="9.140625" style="0" customWidth="1"/>
    <col min="2" max="2" width="9.28125" style="0" bestFit="1" customWidth="1"/>
    <col min="5" max="5" width="9.28125" style="0" bestFit="1" customWidth="1"/>
    <col min="8" max="8" width="9.28125" style="0" bestFit="1" customWidth="1"/>
    <col min="9" max="9" width="4.8515625" style="0" customWidth="1"/>
    <col min="10" max="10" width="6.00390625" style="0" bestFit="1" customWidth="1"/>
    <col min="11" max="11" width="7.8515625" style="0" bestFit="1" customWidth="1"/>
    <col min="12" max="12" width="6.7109375" style="0" bestFit="1" customWidth="1"/>
  </cols>
  <sheetData>
    <row r="1" spans="1:8" ht="12.75">
      <c r="A1" s="46" t="s">
        <v>153</v>
      </c>
      <c r="B1" s="46"/>
      <c r="C1" s="46"/>
      <c r="D1" s="46"/>
      <c r="E1" s="46"/>
      <c r="F1" s="46"/>
      <c r="G1" s="46"/>
      <c r="H1" s="4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7" ht="12.75">
      <c r="A3" s="4" t="s">
        <v>7</v>
      </c>
      <c r="D3" s="4" t="s">
        <v>10</v>
      </c>
      <c r="G3" s="4" t="s">
        <v>13</v>
      </c>
    </row>
    <row r="4" spans="1:12" ht="12.75">
      <c r="A4" s="50" t="s">
        <v>0</v>
      </c>
      <c r="B4" s="51">
        <f>36.8*6</f>
        <v>220.79999999999998</v>
      </c>
      <c r="D4" s="50" t="s">
        <v>0</v>
      </c>
      <c r="E4" s="52">
        <f>$B$4</f>
        <v>220.79999999999998</v>
      </c>
      <c r="G4" s="50" t="s">
        <v>0</v>
      </c>
      <c r="H4" s="52">
        <f>$B$4</f>
        <v>220.79999999999998</v>
      </c>
      <c r="J4" s="19" t="s">
        <v>140</v>
      </c>
      <c r="K4" s="19" t="s">
        <v>3</v>
      </c>
      <c r="L4" s="19" t="s">
        <v>0</v>
      </c>
    </row>
    <row r="5" spans="1:12" ht="12.75">
      <c r="A5" s="1" t="s">
        <v>1</v>
      </c>
      <c r="B5" s="2">
        <f>83.65*4</f>
        <v>334.6</v>
      </c>
      <c r="C5" s="17"/>
      <c r="D5" s="1" t="s">
        <v>1</v>
      </c>
      <c r="E5" s="2">
        <f>83.65*6</f>
        <v>501.90000000000003</v>
      </c>
      <c r="F5" s="17"/>
      <c r="G5" s="1" t="s">
        <v>1</v>
      </c>
      <c r="H5" s="2">
        <f>83.65*8</f>
        <v>669.2</v>
      </c>
      <c r="I5" s="17"/>
      <c r="J5" s="18">
        <v>12</v>
      </c>
      <c r="K5" s="34">
        <f>($B$7/6)*6+3*($K$16)</f>
        <v>1812</v>
      </c>
      <c r="L5" s="32">
        <f>($B$4/6)*J5</f>
        <v>441.59999999999997</v>
      </c>
    </row>
    <row r="6" spans="1:12" ht="12.75">
      <c r="A6" s="1" t="s">
        <v>2</v>
      </c>
      <c r="B6" s="2">
        <f>54.37*4</f>
        <v>217.48</v>
      </c>
      <c r="C6" s="17"/>
      <c r="D6" s="1" t="s">
        <v>2</v>
      </c>
      <c r="E6" s="2">
        <f>54.37*6</f>
        <v>326.21999999999997</v>
      </c>
      <c r="F6" s="17"/>
      <c r="G6" s="1" t="s">
        <v>2</v>
      </c>
      <c r="H6" s="2">
        <f>54.37*8</f>
        <v>434.96</v>
      </c>
      <c r="I6" s="17"/>
      <c r="J6" s="20">
        <v>11</v>
      </c>
      <c r="K6" s="21">
        <f>($B$7/6)*6+2*($K$16)</f>
        <v>1610.6666666666667</v>
      </c>
      <c r="L6" s="28">
        <f>($B$4/6)*J6</f>
        <v>404.79999999999995</v>
      </c>
    </row>
    <row r="7" spans="1:12" ht="12.75">
      <c r="A7" s="50" t="s">
        <v>3</v>
      </c>
      <c r="B7" s="52">
        <v>1208</v>
      </c>
      <c r="D7" s="50" t="s">
        <v>3</v>
      </c>
      <c r="E7" s="52">
        <f>$B$7</f>
        <v>1208</v>
      </c>
      <c r="G7" s="50" t="s">
        <v>3</v>
      </c>
      <c r="H7" s="52">
        <f>$B$7</f>
        <v>1208</v>
      </c>
      <c r="J7" s="18">
        <v>10</v>
      </c>
      <c r="K7" s="34">
        <f>($B$7/6)*6+($K$16)</f>
        <v>1409.3333333333333</v>
      </c>
      <c r="L7" s="32">
        <f>($B$4/6)*J7</f>
        <v>368</v>
      </c>
    </row>
    <row r="8" spans="1:12" ht="12.75">
      <c r="A8" s="1" t="s">
        <v>4</v>
      </c>
      <c r="B8" s="2">
        <f>48.57*4</f>
        <v>194.28</v>
      </c>
      <c r="C8" s="17"/>
      <c r="D8" s="1" t="s">
        <v>4</v>
      </c>
      <c r="E8" s="2">
        <f>48.57*6</f>
        <v>291.42</v>
      </c>
      <c r="F8" s="17"/>
      <c r="G8" s="1" t="s">
        <v>4</v>
      </c>
      <c r="H8" s="2">
        <f>48.57*8</f>
        <v>388.56</v>
      </c>
      <c r="I8" s="17"/>
      <c r="J8" s="27">
        <v>9</v>
      </c>
      <c r="K8" s="21">
        <f>$K$11</f>
        <v>1208</v>
      </c>
      <c r="L8" s="28">
        <f>($B$4/6)*J8</f>
        <v>331.2</v>
      </c>
    </row>
    <row r="9" spans="1:12" ht="12.75">
      <c r="A9" s="8"/>
      <c r="B9" s="3">
        <f>SUM(B4:B8)</f>
        <v>2175.1600000000003</v>
      </c>
      <c r="D9" s="8"/>
      <c r="E9" s="3">
        <f>SUM(E4:E8)</f>
        <v>2548.34</v>
      </c>
      <c r="G9" s="8"/>
      <c r="H9" s="3">
        <f>SUM(H4:H8)</f>
        <v>2921.52</v>
      </c>
      <c r="J9" s="18">
        <v>8</v>
      </c>
      <c r="K9" s="34">
        <f>$K$11</f>
        <v>1208</v>
      </c>
      <c r="L9" s="32">
        <f aca="true" t="shared" si="0" ref="L9:L16">($B$4/6)*J9</f>
        <v>294.4</v>
      </c>
    </row>
    <row r="10" spans="10:12" ht="12.75">
      <c r="J10" s="20">
        <v>7</v>
      </c>
      <c r="K10" s="21">
        <f>$K$11</f>
        <v>1208</v>
      </c>
      <c r="L10" s="28">
        <f t="shared" si="0"/>
        <v>257.59999999999997</v>
      </c>
    </row>
    <row r="11" spans="1:12" ht="12.75">
      <c r="A11" s="5" t="s">
        <v>8</v>
      </c>
      <c r="D11" s="5" t="s">
        <v>11</v>
      </c>
      <c r="G11" s="5" t="s">
        <v>14</v>
      </c>
      <c r="J11" s="29">
        <v>6</v>
      </c>
      <c r="K11" s="33">
        <f aca="true" t="shared" si="1" ref="K11:K16">($B$7/6)*J11</f>
        <v>1208</v>
      </c>
      <c r="L11" s="33">
        <f t="shared" si="0"/>
        <v>220.79999999999998</v>
      </c>
    </row>
    <row r="12" spans="1:12" ht="12.75">
      <c r="A12" s="50" t="s">
        <v>0</v>
      </c>
      <c r="B12" s="52">
        <f>$B$4</f>
        <v>220.79999999999998</v>
      </c>
      <c r="D12" s="50" t="s">
        <v>0</v>
      </c>
      <c r="E12" s="52">
        <f>$B$4</f>
        <v>220.79999999999998</v>
      </c>
      <c r="G12" s="50" t="s">
        <v>0</v>
      </c>
      <c r="H12" s="52">
        <f>$B$4</f>
        <v>220.79999999999998</v>
      </c>
      <c r="J12" s="20">
        <v>5</v>
      </c>
      <c r="K12" s="21">
        <f t="shared" si="1"/>
        <v>1006.6666666666667</v>
      </c>
      <c r="L12" s="28">
        <f t="shared" si="0"/>
        <v>184</v>
      </c>
    </row>
    <row r="13" spans="1:12" ht="12.75">
      <c r="A13" s="1" t="s">
        <v>2</v>
      </c>
      <c r="B13" s="2">
        <f>B6</f>
        <v>217.48</v>
      </c>
      <c r="C13" s="17"/>
      <c r="D13" s="1" t="s">
        <v>2</v>
      </c>
      <c r="E13" s="2">
        <f>E6</f>
        <v>326.21999999999997</v>
      </c>
      <c r="F13" s="17"/>
      <c r="G13" s="1" t="s">
        <v>2</v>
      </c>
      <c r="H13" s="2">
        <f>H6</f>
        <v>434.96</v>
      </c>
      <c r="I13" s="17"/>
      <c r="J13" s="18">
        <v>4</v>
      </c>
      <c r="K13" s="34">
        <f t="shared" si="1"/>
        <v>805.3333333333334</v>
      </c>
      <c r="L13" s="32">
        <f t="shared" si="0"/>
        <v>147.2</v>
      </c>
    </row>
    <row r="14" spans="1:13" ht="12.75">
      <c r="A14" s="1" t="s">
        <v>5</v>
      </c>
      <c r="B14" s="2">
        <f>212.53*4</f>
        <v>850.12</v>
      </c>
      <c r="C14" s="17"/>
      <c r="D14" s="1" t="s">
        <v>5</v>
      </c>
      <c r="E14" s="2">
        <f>212.53*6</f>
        <v>1275.18</v>
      </c>
      <c r="F14" s="17"/>
      <c r="G14" s="1" t="s">
        <v>5</v>
      </c>
      <c r="H14" s="2">
        <f>212.53*8</f>
        <v>1700.24</v>
      </c>
      <c r="I14" s="17"/>
      <c r="J14" s="20">
        <v>3</v>
      </c>
      <c r="K14" s="21">
        <f t="shared" si="1"/>
        <v>604</v>
      </c>
      <c r="L14" s="28">
        <f t="shared" si="0"/>
        <v>110.39999999999999</v>
      </c>
      <c r="M14" s="11"/>
    </row>
    <row r="15" spans="1:12" ht="12.75">
      <c r="A15" s="50" t="s">
        <v>3</v>
      </c>
      <c r="B15" s="52">
        <f>$B$7</f>
        <v>1208</v>
      </c>
      <c r="C15" s="17"/>
      <c r="D15" s="50" t="s">
        <v>3</v>
      </c>
      <c r="E15" s="52">
        <f>$B$7</f>
        <v>1208</v>
      </c>
      <c r="G15" s="50" t="s">
        <v>3</v>
      </c>
      <c r="H15" s="52">
        <f>$B$7</f>
        <v>1208</v>
      </c>
      <c r="J15" s="18">
        <v>2</v>
      </c>
      <c r="K15" s="34">
        <f t="shared" si="1"/>
        <v>402.6666666666667</v>
      </c>
      <c r="L15" s="32">
        <f t="shared" si="0"/>
        <v>73.6</v>
      </c>
    </row>
    <row r="16" spans="1:12" ht="12.75">
      <c r="A16" s="1" t="s">
        <v>4</v>
      </c>
      <c r="B16" s="2">
        <f>B8</f>
        <v>194.28</v>
      </c>
      <c r="C16" s="17"/>
      <c r="D16" s="1" t="s">
        <v>4</v>
      </c>
      <c r="E16" s="2">
        <f>E8</f>
        <v>291.42</v>
      </c>
      <c r="F16" s="17"/>
      <c r="G16" s="1" t="s">
        <v>4</v>
      </c>
      <c r="H16" s="2">
        <f>H8</f>
        <v>388.56</v>
      </c>
      <c r="I16" s="17"/>
      <c r="J16" s="20">
        <v>1</v>
      </c>
      <c r="K16" s="21">
        <f t="shared" si="1"/>
        <v>201.33333333333334</v>
      </c>
      <c r="L16" s="28">
        <f t="shared" si="0"/>
        <v>36.8</v>
      </c>
    </row>
    <row r="17" spans="1:8" ht="12.75">
      <c r="A17" s="8"/>
      <c r="B17" s="3">
        <f>SUM(B12:B16)</f>
        <v>2690.6800000000003</v>
      </c>
      <c r="D17" s="8"/>
      <c r="E17" s="3">
        <f>SUM(E12:E16)</f>
        <v>3321.62</v>
      </c>
      <c r="G17" s="8"/>
      <c r="H17" s="3">
        <f>SUM(H12:H16)</f>
        <v>3952.56</v>
      </c>
    </row>
    <row r="19" spans="1:7" ht="12.75">
      <c r="A19" s="5" t="s">
        <v>9</v>
      </c>
      <c r="D19" s="5" t="s">
        <v>12</v>
      </c>
      <c r="G19" s="5" t="s">
        <v>15</v>
      </c>
    </row>
    <row r="20" spans="1:8" ht="12.75">
      <c r="A20" s="50" t="s">
        <v>0</v>
      </c>
      <c r="B20" s="52">
        <f>$B$4</f>
        <v>220.79999999999998</v>
      </c>
      <c r="D20" s="50" t="s">
        <v>0</v>
      </c>
      <c r="E20" s="52">
        <f>$B$4</f>
        <v>220.79999999999998</v>
      </c>
      <c r="G20" s="50" t="s">
        <v>0</v>
      </c>
      <c r="H20" s="52">
        <f>$B$4</f>
        <v>220.79999999999998</v>
      </c>
    </row>
    <row r="21" spans="1:9" ht="12.75">
      <c r="A21" s="1" t="s">
        <v>2</v>
      </c>
      <c r="B21" s="2">
        <f>B6</f>
        <v>217.48</v>
      </c>
      <c r="C21" s="17"/>
      <c r="D21" s="1" t="s">
        <v>2</v>
      </c>
      <c r="E21" s="2">
        <f>E6</f>
        <v>326.21999999999997</v>
      </c>
      <c r="F21" s="17"/>
      <c r="G21" s="1" t="s">
        <v>2</v>
      </c>
      <c r="H21" s="2">
        <f>H6</f>
        <v>434.96</v>
      </c>
      <c r="I21" s="17"/>
    </row>
    <row r="22" spans="1:9" ht="12.75">
      <c r="A22" s="1" t="s">
        <v>6</v>
      </c>
      <c r="B22" s="2">
        <f>203.76*4</f>
        <v>815.04</v>
      </c>
      <c r="C22" s="17"/>
      <c r="D22" s="1" t="s">
        <v>6</v>
      </c>
      <c r="E22" s="2">
        <f>203.76*6</f>
        <v>1222.56</v>
      </c>
      <c r="F22" s="17"/>
      <c r="G22" s="1" t="s">
        <v>6</v>
      </c>
      <c r="H22" s="2">
        <f>203.76*8</f>
        <v>1630.08</v>
      </c>
      <c r="I22" s="17"/>
    </row>
    <row r="23" spans="1:8" ht="12.75">
      <c r="A23" s="50" t="s">
        <v>3</v>
      </c>
      <c r="B23" s="52">
        <f>$B$7</f>
        <v>1208</v>
      </c>
      <c r="D23" s="50" t="s">
        <v>3</v>
      </c>
      <c r="E23" s="52">
        <f>$B$7</f>
        <v>1208</v>
      </c>
      <c r="G23" s="50" t="s">
        <v>3</v>
      </c>
      <c r="H23" s="52">
        <f>$B$7</f>
        <v>1208</v>
      </c>
    </row>
    <row r="24" spans="1:9" ht="12.75">
      <c r="A24" s="1" t="s">
        <v>4</v>
      </c>
      <c r="B24" s="2">
        <f>B8</f>
        <v>194.28</v>
      </c>
      <c r="C24" s="17"/>
      <c r="D24" s="1" t="s">
        <v>4</v>
      </c>
      <c r="E24" s="2">
        <f>E8</f>
        <v>291.42</v>
      </c>
      <c r="F24" s="17"/>
      <c r="G24" s="1" t="s">
        <v>4</v>
      </c>
      <c r="H24" s="2">
        <f>H8</f>
        <v>388.56</v>
      </c>
      <c r="I24" s="17"/>
    </row>
    <row r="25" spans="1:8" ht="12.75">
      <c r="A25" s="8"/>
      <c r="B25" s="3">
        <f>SUM(B20:B24)</f>
        <v>2655.6</v>
      </c>
      <c r="D25" s="8"/>
      <c r="E25" s="3">
        <f>SUM(E20:E24)</f>
        <v>3269</v>
      </c>
      <c r="G25" s="8"/>
      <c r="H25" s="3">
        <f>SUM(H20:H24)</f>
        <v>3882.4</v>
      </c>
    </row>
    <row r="26" spans="1:8" s="11" customFormat="1" ht="12.75">
      <c r="A26" s="9"/>
      <c r="B26" s="10"/>
      <c r="D26" s="9"/>
      <c r="E26" s="10"/>
      <c r="G26" s="9"/>
      <c r="H26" s="10"/>
    </row>
    <row r="27" spans="1:8" s="11" customFormat="1" ht="12.75">
      <c r="A27" s="45" t="s">
        <v>154</v>
      </c>
      <c r="B27" s="45"/>
      <c r="C27" s="45"/>
      <c r="D27" s="45"/>
      <c r="E27" s="45"/>
      <c r="F27" s="45"/>
      <c r="G27" s="45"/>
      <c r="H27" s="45"/>
    </row>
    <row r="29" spans="1:7" ht="12.75">
      <c r="A29" s="4" t="s">
        <v>16</v>
      </c>
      <c r="D29" s="4" t="s">
        <v>19</v>
      </c>
      <c r="G29" s="4" t="s">
        <v>22</v>
      </c>
    </row>
    <row r="30" spans="1:12" ht="12.75">
      <c r="A30" s="53" t="s">
        <v>0</v>
      </c>
      <c r="B30" s="52">
        <f>$B$4</f>
        <v>220.79999999999998</v>
      </c>
      <c r="D30" s="53" t="s">
        <v>0</v>
      </c>
      <c r="E30" s="52">
        <f>$B$4</f>
        <v>220.79999999999998</v>
      </c>
      <c r="G30" s="53" t="s">
        <v>0</v>
      </c>
      <c r="H30" s="52">
        <f>$B$4</f>
        <v>220.79999999999998</v>
      </c>
      <c r="J30" s="19" t="s">
        <v>140</v>
      </c>
      <c r="K30" s="19" t="s">
        <v>3</v>
      </c>
      <c r="L30" s="19" t="s">
        <v>0</v>
      </c>
    </row>
    <row r="31" spans="1:12" ht="12.75">
      <c r="A31" s="7" t="s">
        <v>1</v>
      </c>
      <c r="B31" s="6">
        <f>B5</f>
        <v>334.6</v>
      </c>
      <c r="D31" s="7" t="s">
        <v>1</v>
      </c>
      <c r="E31" s="6">
        <f>E5</f>
        <v>501.90000000000003</v>
      </c>
      <c r="G31" s="7" t="s">
        <v>1</v>
      </c>
      <c r="H31" s="6">
        <f>H5</f>
        <v>669.2</v>
      </c>
      <c r="J31" s="18">
        <v>12</v>
      </c>
      <c r="K31" s="34">
        <f>($B$7/6)*6+3*($K$16)</f>
        <v>1812</v>
      </c>
      <c r="L31" s="32">
        <f>($B$4/6)*J31</f>
        <v>441.59999999999997</v>
      </c>
    </row>
    <row r="32" spans="1:12" ht="12.75">
      <c r="A32" s="7" t="s">
        <v>2</v>
      </c>
      <c r="B32" s="6">
        <f>89.01*4</f>
        <v>356.04</v>
      </c>
      <c r="D32" s="7" t="s">
        <v>2</v>
      </c>
      <c r="E32" s="6">
        <f>89.01*6</f>
        <v>534.0600000000001</v>
      </c>
      <c r="G32" s="7" t="s">
        <v>2</v>
      </c>
      <c r="H32" s="6">
        <f>89.01*8</f>
        <v>712.08</v>
      </c>
      <c r="J32" s="20">
        <v>11</v>
      </c>
      <c r="K32" s="21">
        <f>($B$7/6)*6+2*($K$16)</f>
        <v>1610.6666666666667</v>
      </c>
      <c r="L32" s="28">
        <f>($B$4/6)*J32</f>
        <v>404.79999999999995</v>
      </c>
    </row>
    <row r="33" spans="1:12" ht="12.75">
      <c r="A33" s="53" t="s">
        <v>3</v>
      </c>
      <c r="B33" s="52">
        <f>$B$7</f>
        <v>1208</v>
      </c>
      <c r="D33" s="53" t="s">
        <v>3</v>
      </c>
      <c r="E33" s="52">
        <f>$B$7</f>
        <v>1208</v>
      </c>
      <c r="G33" s="53" t="s">
        <v>3</v>
      </c>
      <c r="H33" s="52">
        <f>$B$7</f>
        <v>1208</v>
      </c>
      <c r="J33" s="18">
        <v>10</v>
      </c>
      <c r="K33" s="34">
        <f>($B$7/6)*6+($K$16)</f>
        <v>1409.3333333333333</v>
      </c>
      <c r="L33" s="32">
        <f>($B$4/6)*J33</f>
        <v>368</v>
      </c>
    </row>
    <row r="34" spans="1:12" ht="12.75">
      <c r="A34" s="7" t="s">
        <v>4</v>
      </c>
      <c r="B34" s="6">
        <f>B8</f>
        <v>194.28</v>
      </c>
      <c r="D34" s="7" t="s">
        <v>4</v>
      </c>
      <c r="E34" s="6">
        <f>E8</f>
        <v>291.42</v>
      </c>
      <c r="G34" s="7" t="s">
        <v>4</v>
      </c>
      <c r="H34" s="6">
        <f>H8</f>
        <v>388.56</v>
      </c>
      <c r="J34" s="27">
        <v>9</v>
      </c>
      <c r="K34" s="21">
        <f>$K$37</f>
        <v>1208</v>
      </c>
      <c r="L34" s="28">
        <f>($B$4/6)*J34</f>
        <v>331.2</v>
      </c>
    </row>
    <row r="35" spans="1:12" ht="12.75">
      <c r="A35" s="8"/>
      <c r="B35" s="3">
        <f>SUM(B30:B34)</f>
        <v>2313.7200000000003</v>
      </c>
      <c r="D35" s="8"/>
      <c r="E35" s="3">
        <f>SUM(E30:E34)</f>
        <v>2756.1800000000003</v>
      </c>
      <c r="G35" s="8"/>
      <c r="H35" s="3">
        <f>SUM(H30:H34)</f>
        <v>3198.64</v>
      </c>
      <c r="J35" s="18">
        <v>8</v>
      </c>
      <c r="K35" s="21">
        <f>$K$37</f>
        <v>1208</v>
      </c>
      <c r="L35" s="32">
        <f aca="true" t="shared" si="2" ref="L35:L42">($B$4/6)*J35</f>
        <v>294.4</v>
      </c>
    </row>
    <row r="36" spans="10:12" ht="12.75">
      <c r="J36" s="20">
        <v>7</v>
      </c>
      <c r="K36" s="21">
        <f>$K$37</f>
        <v>1208</v>
      </c>
      <c r="L36" s="28">
        <f t="shared" si="2"/>
        <v>257.59999999999997</v>
      </c>
    </row>
    <row r="37" spans="1:12" ht="12.75">
      <c r="A37" s="4" t="s">
        <v>17</v>
      </c>
      <c r="D37" s="4" t="s">
        <v>20</v>
      </c>
      <c r="G37" s="4" t="s">
        <v>23</v>
      </c>
      <c r="J37" s="29">
        <v>6</v>
      </c>
      <c r="K37" s="33">
        <f aca="true" t="shared" si="3" ref="K37:K42">($B$7/6)*J37</f>
        <v>1208</v>
      </c>
      <c r="L37" s="33">
        <f t="shared" si="2"/>
        <v>220.79999999999998</v>
      </c>
    </row>
    <row r="38" spans="1:12" ht="12.75">
      <c r="A38" s="53" t="s">
        <v>0</v>
      </c>
      <c r="B38" s="52">
        <f>$B$4</f>
        <v>220.79999999999998</v>
      </c>
      <c r="D38" s="53" t="s">
        <v>0</v>
      </c>
      <c r="E38" s="52">
        <f>$B$4</f>
        <v>220.79999999999998</v>
      </c>
      <c r="G38" s="53" t="s">
        <v>0</v>
      </c>
      <c r="H38" s="52">
        <f>$B$4</f>
        <v>220.79999999999998</v>
      </c>
      <c r="J38" s="20">
        <v>5</v>
      </c>
      <c r="K38" s="21">
        <f t="shared" si="3"/>
        <v>1006.6666666666667</v>
      </c>
      <c r="L38" s="28">
        <f t="shared" si="2"/>
        <v>184</v>
      </c>
    </row>
    <row r="39" spans="1:12" ht="12.75">
      <c r="A39" s="7" t="s">
        <v>2</v>
      </c>
      <c r="B39" s="6">
        <f>B32</f>
        <v>356.04</v>
      </c>
      <c r="D39" s="7" t="s">
        <v>2</v>
      </c>
      <c r="E39" s="6">
        <f>E32</f>
        <v>534.0600000000001</v>
      </c>
      <c r="G39" s="7" t="s">
        <v>2</v>
      </c>
      <c r="H39" s="6">
        <f>H32</f>
        <v>712.08</v>
      </c>
      <c r="J39" s="18">
        <v>4</v>
      </c>
      <c r="K39" s="34">
        <f t="shared" si="3"/>
        <v>805.3333333333334</v>
      </c>
      <c r="L39" s="32">
        <f t="shared" si="2"/>
        <v>147.2</v>
      </c>
    </row>
    <row r="40" spans="1:12" ht="12.75">
      <c r="A40" s="7" t="s">
        <v>5</v>
      </c>
      <c r="B40" s="6">
        <f>B14</f>
        <v>850.12</v>
      </c>
      <c r="D40" s="7" t="s">
        <v>5</v>
      </c>
      <c r="E40" s="6">
        <f>E14</f>
        <v>1275.18</v>
      </c>
      <c r="G40" s="7" t="s">
        <v>5</v>
      </c>
      <c r="H40" s="6">
        <f>H14</f>
        <v>1700.24</v>
      </c>
      <c r="J40" s="20">
        <v>3</v>
      </c>
      <c r="K40" s="21">
        <f t="shared" si="3"/>
        <v>604</v>
      </c>
      <c r="L40" s="28">
        <f t="shared" si="2"/>
        <v>110.39999999999999</v>
      </c>
    </row>
    <row r="41" spans="1:12" ht="12.75">
      <c r="A41" s="53" t="s">
        <v>3</v>
      </c>
      <c r="B41" s="52">
        <f>$B$7</f>
        <v>1208</v>
      </c>
      <c r="D41" s="53" t="s">
        <v>3</v>
      </c>
      <c r="E41" s="52">
        <f>$B$7</f>
        <v>1208</v>
      </c>
      <c r="G41" s="53" t="s">
        <v>3</v>
      </c>
      <c r="H41" s="52">
        <f>$B$7</f>
        <v>1208</v>
      </c>
      <c r="J41" s="18">
        <v>2</v>
      </c>
      <c r="K41" s="34">
        <f t="shared" si="3"/>
        <v>402.6666666666667</v>
      </c>
      <c r="L41" s="32">
        <f t="shared" si="2"/>
        <v>73.6</v>
      </c>
    </row>
    <row r="42" spans="1:12" ht="12.75">
      <c r="A42" s="7" t="s">
        <v>4</v>
      </c>
      <c r="B42" s="6">
        <f>B34</f>
        <v>194.28</v>
      </c>
      <c r="D42" s="7" t="s">
        <v>4</v>
      </c>
      <c r="E42" s="6">
        <f>E34</f>
        <v>291.42</v>
      </c>
      <c r="G42" s="7" t="s">
        <v>4</v>
      </c>
      <c r="H42" s="6">
        <f>H34</f>
        <v>388.56</v>
      </c>
      <c r="J42" s="20">
        <v>1</v>
      </c>
      <c r="K42" s="21">
        <f t="shared" si="3"/>
        <v>201.33333333333334</v>
      </c>
      <c r="L42" s="28">
        <f t="shared" si="2"/>
        <v>36.8</v>
      </c>
    </row>
    <row r="43" spans="1:8" ht="12.75">
      <c r="A43" s="8"/>
      <c r="B43" s="3">
        <f>SUM(B38:B42)</f>
        <v>2829.2400000000002</v>
      </c>
      <c r="D43" s="8"/>
      <c r="E43" s="3">
        <f>SUM(E38:E42)</f>
        <v>3529.46</v>
      </c>
      <c r="G43" s="8"/>
      <c r="H43" s="3">
        <f>SUM(H38:H42)</f>
        <v>4229.68</v>
      </c>
    </row>
    <row r="45" spans="1:7" ht="12.75">
      <c r="A45" s="4" t="s">
        <v>18</v>
      </c>
      <c r="D45" s="4" t="s">
        <v>21</v>
      </c>
      <c r="G45" s="4" t="s">
        <v>24</v>
      </c>
    </row>
    <row r="46" spans="1:8" ht="12.75">
      <c r="A46" s="53" t="s">
        <v>0</v>
      </c>
      <c r="B46" s="52">
        <f>$B$4</f>
        <v>220.79999999999998</v>
      </c>
      <c r="D46" s="53" t="s">
        <v>0</v>
      </c>
      <c r="E46" s="52">
        <f>$B$4</f>
        <v>220.79999999999998</v>
      </c>
      <c r="G46" s="53" t="s">
        <v>0</v>
      </c>
      <c r="H46" s="52">
        <f>$B$4</f>
        <v>220.79999999999998</v>
      </c>
    </row>
    <row r="47" spans="1:8" ht="12.75">
      <c r="A47" s="7" t="s">
        <v>2</v>
      </c>
      <c r="B47" s="6">
        <f>B32</f>
        <v>356.04</v>
      </c>
      <c r="D47" s="7" t="s">
        <v>2</v>
      </c>
      <c r="E47" s="6">
        <f>E32</f>
        <v>534.0600000000001</v>
      </c>
      <c r="G47" s="7" t="s">
        <v>2</v>
      </c>
      <c r="H47" s="6">
        <f>H32</f>
        <v>712.08</v>
      </c>
    </row>
    <row r="48" spans="1:8" ht="12.75">
      <c r="A48" s="7" t="s">
        <v>6</v>
      </c>
      <c r="B48" s="6">
        <f>245.55*4</f>
        <v>982.2</v>
      </c>
      <c r="D48" s="7" t="s">
        <v>6</v>
      </c>
      <c r="E48" s="6">
        <f>245.55*6</f>
        <v>1473.3000000000002</v>
      </c>
      <c r="G48" s="7" t="s">
        <v>6</v>
      </c>
      <c r="H48" s="6">
        <f>245.55*8</f>
        <v>1964.4</v>
      </c>
    </row>
    <row r="49" spans="1:8" ht="12.75">
      <c r="A49" s="53" t="s">
        <v>3</v>
      </c>
      <c r="B49" s="52">
        <f>$B$7</f>
        <v>1208</v>
      </c>
      <c r="D49" s="53" t="s">
        <v>3</v>
      </c>
      <c r="E49" s="52">
        <f>$B$7</f>
        <v>1208</v>
      </c>
      <c r="G49" s="53" t="s">
        <v>3</v>
      </c>
      <c r="H49" s="52">
        <f>$B$7</f>
        <v>1208</v>
      </c>
    </row>
    <row r="50" spans="1:8" ht="12.75">
      <c r="A50" s="7" t="s">
        <v>4</v>
      </c>
      <c r="B50" s="6">
        <f>B34</f>
        <v>194.28</v>
      </c>
      <c r="D50" s="7" t="s">
        <v>4</v>
      </c>
      <c r="E50" s="6">
        <f>E34</f>
        <v>291.42</v>
      </c>
      <c r="G50" s="7" t="s">
        <v>4</v>
      </c>
      <c r="H50" s="6">
        <f>H34</f>
        <v>388.56</v>
      </c>
    </row>
    <row r="51" spans="1:8" ht="12.75">
      <c r="A51" s="8"/>
      <c r="B51" s="3">
        <f>SUM(B46:B50)</f>
        <v>2961.32</v>
      </c>
      <c r="D51" s="8"/>
      <c r="E51" s="3">
        <f>SUM(E46:E50)</f>
        <v>3727.5800000000004</v>
      </c>
      <c r="G51" s="8"/>
      <c r="H51" s="3">
        <f>SUM(H46:H50)</f>
        <v>4493.840000000001</v>
      </c>
    </row>
    <row r="53" spans="1:8" ht="12.75">
      <c r="A53" s="46" t="s">
        <v>155</v>
      </c>
      <c r="B53" s="46"/>
      <c r="C53" s="46"/>
      <c r="D53" s="46"/>
      <c r="E53" s="46"/>
      <c r="F53" s="46"/>
      <c r="G53" s="46"/>
      <c r="H53" s="46"/>
    </row>
    <row r="55" spans="1:7" ht="12.75">
      <c r="A55" s="4" t="s">
        <v>25</v>
      </c>
      <c r="D55" s="4" t="s">
        <v>26</v>
      </c>
      <c r="G55" s="4" t="s">
        <v>27</v>
      </c>
    </row>
    <row r="56" spans="1:12" ht="12.75">
      <c r="A56" s="53" t="s">
        <v>0</v>
      </c>
      <c r="B56" s="54">
        <v>332</v>
      </c>
      <c r="D56" s="53" t="s">
        <v>0</v>
      </c>
      <c r="E56" s="54">
        <f>$B$56</f>
        <v>332</v>
      </c>
      <c r="G56" s="53" t="s">
        <v>0</v>
      </c>
      <c r="H56" s="54">
        <f>$B$56</f>
        <v>332</v>
      </c>
      <c r="J56" s="19" t="s">
        <v>140</v>
      </c>
      <c r="K56" s="19" t="s">
        <v>3</v>
      </c>
      <c r="L56" s="19" t="s">
        <v>0</v>
      </c>
    </row>
    <row r="57" spans="1:12" ht="12.75">
      <c r="A57" s="7" t="s">
        <v>1</v>
      </c>
      <c r="B57" s="12">
        <f>B31</f>
        <v>334.6</v>
      </c>
      <c r="D57" s="7" t="s">
        <v>1</v>
      </c>
      <c r="E57" s="12">
        <f>E31</f>
        <v>501.90000000000003</v>
      </c>
      <c r="G57" s="7" t="s">
        <v>1</v>
      </c>
      <c r="H57" s="12">
        <f>H31</f>
        <v>669.2</v>
      </c>
      <c r="J57" s="18">
        <v>12</v>
      </c>
      <c r="K57" s="31">
        <f>($K$63)+3*($K$68)</f>
        <v>1990.5</v>
      </c>
      <c r="L57" s="13">
        <f aca="true" t="shared" si="4" ref="L57:L62">($B$56/6)*J57</f>
        <v>664</v>
      </c>
    </row>
    <row r="58" spans="1:12" ht="12.75">
      <c r="A58" s="7" t="s">
        <v>2</v>
      </c>
      <c r="B58" s="12">
        <f>B32</f>
        <v>356.04</v>
      </c>
      <c r="D58" s="7" t="s">
        <v>2</v>
      </c>
      <c r="E58" s="12">
        <f>E32</f>
        <v>534.0600000000001</v>
      </c>
      <c r="G58" s="7" t="s">
        <v>2</v>
      </c>
      <c r="H58" s="12">
        <f>H32</f>
        <v>712.08</v>
      </c>
      <c r="J58" s="20">
        <v>11</v>
      </c>
      <c r="K58" s="28">
        <f>($K$63)+2*($K$68)</f>
        <v>1769.3333333333333</v>
      </c>
      <c r="L58" s="21">
        <f t="shared" si="4"/>
        <v>608.6666666666667</v>
      </c>
    </row>
    <row r="59" spans="1:12" ht="12.75">
      <c r="A59" s="53" t="s">
        <v>3</v>
      </c>
      <c r="B59" s="55">
        <v>1327</v>
      </c>
      <c r="D59" s="53" t="s">
        <v>3</v>
      </c>
      <c r="E59" s="55">
        <f>$B$59</f>
        <v>1327</v>
      </c>
      <c r="G59" s="53" t="s">
        <v>3</v>
      </c>
      <c r="H59" s="55">
        <f>$B$59</f>
        <v>1327</v>
      </c>
      <c r="J59" s="18">
        <v>10</v>
      </c>
      <c r="K59" s="31">
        <f>($K$63)+$K$68</f>
        <v>1548.1666666666667</v>
      </c>
      <c r="L59" s="13">
        <f t="shared" si="4"/>
        <v>553.3333333333334</v>
      </c>
    </row>
    <row r="60" spans="1:12" ht="12.75">
      <c r="A60" s="7" t="s">
        <v>4</v>
      </c>
      <c r="B60" s="12">
        <f>B50</f>
        <v>194.28</v>
      </c>
      <c r="D60" s="7" t="s">
        <v>4</v>
      </c>
      <c r="E60" s="12">
        <f>E50</f>
        <v>291.42</v>
      </c>
      <c r="G60" s="7" t="s">
        <v>4</v>
      </c>
      <c r="H60" s="12">
        <f>H50</f>
        <v>388.56</v>
      </c>
      <c r="J60" s="27">
        <v>9</v>
      </c>
      <c r="K60" s="28">
        <f>$K$63</f>
        <v>1327</v>
      </c>
      <c r="L60" s="21">
        <f t="shared" si="4"/>
        <v>498</v>
      </c>
    </row>
    <row r="61" spans="1:12" ht="12.75">
      <c r="A61" s="8"/>
      <c r="B61" s="3">
        <f>SUM(B56:B60)</f>
        <v>2543.9200000000005</v>
      </c>
      <c r="D61" s="8"/>
      <c r="E61" s="3">
        <f>SUM(E56:E60)</f>
        <v>2986.38</v>
      </c>
      <c r="G61" s="8"/>
      <c r="H61" s="3">
        <f>SUM(H56:H60)</f>
        <v>3428.84</v>
      </c>
      <c r="J61" s="18">
        <v>8</v>
      </c>
      <c r="K61" s="31">
        <f>$K$63</f>
        <v>1327</v>
      </c>
      <c r="L61" s="13">
        <f t="shared" si="4"/>
        <v>442.6666666666667</v>
      </c>
    </row>
    <row r="62" spans="10:12" ht="12.75">
      <c r="J62" s="20">
        <v>7</v>
      </c>
      <c r="K62" s="28">
        <f>$K$63</f>
        <v>1327</v>
      </c>
      <c r="L62" s="21">
        <f t="shared" si="4"/>
        <v>387.33333333333337</v>
      </c>
    </row>
    <row r="63" spans="1:12" ht="12.75">
      <c r="A63" s="4" t="s">
        <v>28</v>
      </c>
      <c r="D63" s="4" t="s">
        <v>29</v>
      </c>
      <c r="G63" s="4" t="s">
        <v>30</v>
      </c>
      <c r="J63" s="29">
        <v>6</v>
      </c>
      <c r="K63" s="30">
        <f aca="true" t="shared" si="5" ref="K63:K68">($B$59/6)*J63</f>
        <v>1327</v>
      </c>
      <c r="L63" s="30">
        <f aca="true" t="shared" si="6" ref="L63:L68">($B$56/6)*J63</f>
        <v>332</v>
      </c>
    </row>
    <row r="64" spans="1:12" ht="12.75">
      <c r="A64" s="53" t="s">
        <v>0</v>
      </c>
      <c r="B64" s="54">
        <f>$B$56</f>
        <v>332</v>
      </c>
      <c r="D64" s="53" t="s">
        <v>0</v>
      </c>
      <c r="E64" s="54">
        <f>$B$56</f>
        <v>332</v>
      </c>
      <c r="G64" s="53" t="s">
        <v>0</v>
      </c>
      <c r="H64" s="54">
        <f>$B$56</f>
        <v>332</v>
      </c>
      <c r="J64" s="20">
        <v>5</v>
      </c>
      <c r="K64" s="28">
        <f t="shared" si="5"/>
        <v>1105.8333333333333</v>
      </c>
      <c r="L64" s="21">
        <f t="shared" si="6"/>
        <v>276.6666666666667</v>
      </c>
    </row>
    <row r="65" spans="1:12" ht="12.75">
      <c r="A65" s="7" t="s">
        <v>2</v>
      </c>
      <c r="B65" s="12">
        <f>B58</f>
        <v>356.04</v>
      </c>
      <c r="D65" s="7" t="s">
        <v>2</v>
      </c>
      <c r="E65" s="12">
        <f>E58</f>
        <v>534.0600000000001</v>
      </c>
      <c r="G65" s="7" t="s">
        <v>2</v>
      </c>
      <c r="H65" s="12">
        <f>H58</f>
        <v>712.08</v>
      </c>
      <c r="J65" s="18">
        <v>4</v>
      </c>
      <c r="K65" s="31">
        <f t="shared" si="5"/>
        <v>884.6666666666666</v>
      </c>
      <c r="L65" s="13">
        <f t="shared" si="6"/>
        <v>221.33333333333334</v>
      </c>
    </row>
    <row r="66" spans="1:12" ht="12.75">
      <c r="A66" s="7" t="s">
        <v>5</v>
      </c>
      <c r="B66" s="12">
        <f>B40</f>
        <v>850.12</v>
      </c>
      <c r="D66" s="7" t="s">
        <v>5</v>
      </c>
      <c r="E66" s="12">
        <f>E40</f>
        <v>1275.18</v>
      </c>
      <c r="G66" s="7" t="s">
        <v>5</v>
      </c>
      <c r="H66" s="12">
        <f>H40</f>
        <v>1700.24</v>
      </c>
      <c r="J66" s="20">
        <v>3</v>
      </c>
      <c r="K66" s="28">
        <f t="shared" si="5"/>
        <v>663.5</v>
      </c>
      <c r="L66" s="21">
        <f t="shared" si="6"/>
        <v>166</v>
      </c>
    </row>
    <row r="67" spans="1:12" ht="12.75">
      <c r="A67" s="7" t="s">
        <v>3</v>
      </c>
      <c r="B67" s="15">
        <f>$B$59</f>
        <v>1327</v>
      </c>
      <c r="D67" s="7" t="s">
        <v>3</v>
      </c>
      <c r="E67" s="15">
        <f>$B$59</f>
        <v>1327</v>
      </c>
      <c r="G67" s="7" t="s">
        <v>3</v>
      </c>
      <c r="H67" s="15">
        <f>$B$59</f>
        <v>1327</v>
      </c>
      <c r="J67" s="18">
        <v>2</v>
      </c>
      <c r="K67" s="31">
        <f t="shared" si="5"/>
        <v>442.3333333333333</v>
      </c>
      <c r="L67" s="13">
        <f t="shared" si="6"/>
        <v>110.66666666666667</v>
      </c>
    </row>
    <row r="68" spans="1:12" ht="12.75">
      <c r="A68" s="7" t="s">
        <v>4</v>
      </c>
      <c r="B68" s="12">
        <f>B60</f>
        <v>194.28</v>
      </c>
      <c r="D68" s="7" t="s">
        <v>4</v>
      </c>
      <c r="E68" s="12">
        <f>E60</f>
        <v>291.42</v>
      </c>
      <c r="G68" s="7" t="s">
        <v>4</v>
      </c>
      <c r="H68" s="12">
        <f>H60</f>
        <v>388.56</v>
      </c>
      <c r="J68" s="20">
        <v>1</v>
      </c>
      <c r="K68" s="28">
        <f t="shared" si="5"/>
        <v>221.16666666666666</v>
      </c>
      <c r="L68" s="21">
        <f t="shared" si="6"/>
        <v>55.333333333333336</v>
      </c>
    </row>
    <row r="69" spans="1:8" ht="12.75">
      <c r="A69" s="8"/>
      <c r="B69" s="3">
        <f>SUM(B64:B68)</f>
        <v>3059.44</v>
      </c>
      <c r="D69" s="8"/>
      <c r="E69" s="3">
        <f>SUM(E64:E68)</f>
        <v>3759.6600000000003</v>
      </c>
      <c r="G69" s="8"/>
      <c r="H69" s="3">
        <f>SUM(H64:H68)</f>
        <v>4459.88</v>
      </c>
    </row>
    <row r="71" spans="1:7" ht="12.75">
      <c r="A71" s="4" t="s">
        <v>31</v>
      </c>
      <c r="D71" s="4" t="s">
        <v>32</v>
      </c>
      <c r="G71" s="4" t="s">
        <v>33</v>
      </c>
    </row>
    <row r="72" spans="1:8" ht="12.75">
      <c r="A72" s="53" t="s">
        <v>0</v>
      </c>
      <c r="B72" s="54">
        <f>$B$56</f>
        <v>332</v>
      </c>
      <c r="D72" s="53" t="s">
        <v>0</v>
      </c>
      <c r="E72" s="54">
        <f>$B$56</f>
        <v>332</v>
      </c>
      <c r="G72" s="53" t="s">
        <v>0</v>
      </c>
      <c r="H72" s="54">
        <f>$B$56</f>
        <v>332</v>
      </c>
    </row>
    <row r="73" spans="1:8" ht="12.75">
      <c r="A73" s="7" t="s">
        <v>2</v>
      </c>
      <c r="B73" s="12">
        <f>B65</f>
        <v>356.04</v>
      </c>
      <c r="D73" s="7" t="s">
        <v>2</v>
      </c>
      <c r="E73" s="12">
        <f>E65</f>
        <v>534.0600000000001</v>
      </c>
      <c r="G73" s="7" t="s">
        <v>2</v>
      </c>
      <c r="H73" s="12">
        <f>H65</f>
        <v>712.08</v>
      </c>
    </row>
    <row r="74" spans="1:8" ht="12.75">
      <c r="A74" s="7" t="s">
        <v>6</v>
      </c>
      <c r="B74" s="12">
        <f>B48</f>
        <v>982.2</v>
      </c>
      <c r="D74" s="7" t="s">
        <v>6</v>
      </c>
      <c r="E74" s="12">
        <f>E48</f>
        <v>1473.3000000000002</v>
      </c>
      <c r="G74" s="7" t="s">
        <v>6</v>
      </c>
      <c r="H74" s="12">
        <f>H48</f>
        <v>1964.4</v>
      </c>
    </row>
    <row r="75" spans="1:8" ht="12.75">
      <c r="A75" s="53" t="s">
        <v>3</v>
      </c>
      <c r="B75" s="55">
        <f>$B$59</f>
        <v>1327</v>
      </c>
      <c r="D75" s="53" t="s">
        <v>3</v>
      </c>
      <c r="E75" s="55">
        <f>$B$59</f>
        <v>1327</v>
      </c>
      <c r="G75" s="53" t="s">
        <v>3</v>
      </c>
      <c r="H75" s="55">
        <f>$B$59</f>
        <v>1327</v>
      </c>
    </row>
    <row r="76" spans="1:8" ht="12.75">
      <c r="A76" s="7" t="s">
        <v>4</v>
      </c>
      <c r="B76" s="12">
        <f>B60</f>
        <v>194.28</v>
      </c>
      <c r="D76" s="7" t="s">
        <v>4</v>
      </c>
      <c r="E76" s="12">
        <f>E60</f>
        <v>291.42</v>
      </c>
      <c r="G76" s="7" t="s">
        <v>4</v>
      </c>
      <c r="H76" s="12">
        <f>H60</f>
        <v>388.56</v>
      </c>
    </row>
    <row r="77" spans="1:8" ht="12.75">
      <c r="A77" s="8"/>
      <c r="B77" s="3">
        <f>SUM(B72:B76)</f>
        <v>3191.52</v>
      </c>
      <c r="D77" s="8"/>
      <c r="E77" s="3">
        <f>SUM(E72:E76)</f>
        <v>3957.78</v>
      </c>
      <c r="G77" s="8"/>
      <c r="H77" s="3">
        <f>SUM(H72:H76)</f>
        <v>4724.04</v>
      </c>
    </row>
    <row r="105" spans="1:8" ht="12.75">
      <c r="A105" s="46" t="s">
        <v>156</v>
      </c>
      <c r="B105" s="46"/>
      <c r="C105" s="46"/>
      <c r="D105" s="46"/>
      <c r="E105" s="46"/>
      <c r="F105" s="46"/>
      <c r="G105" s="46"/>
      <c r="H105" s="46"/>
    </row>
    <row r="107" spans="1:7" ht="12.75">
      <c r="A107" s="4" t="s">
        <v>164</v>
      </c>
      <c r="D107" s="4" t="s">
        <v>165</v>
      </c>
      <c r="G107" s="4" t="s">
        <v>166</v>
      </c>
    </row>
    <row r="108" spans="1:12" ht="12.75">
      <c r="A108" s="53" t="s">
        <v>0</v>
      </c>
      <c r="B108" s="54">
        <f>$B$56</f>
        <v>332</v>
      </c>
      <c r="D108" s="53" t="s">
        <v>0</v>
      </c>
      <c r="E108" s="54">
        <f>$B$56</f>
        <v>332</v>
      </c>
      <c r="G108" s="53" t="s">
        <v>0</v>
      </c>
      <c r="H108" s="54">
        <f>$B$56</f>
        <v>332</v>
      </c>
      <c r="J108" s="19" t="s">
        <v>140</v>
      </c>
      <c r="K108" s="19" t="s">
        <v>3</v>
      </c>
      <c r="L108" s="19" t="s">
        <v>0</v>
      </c>
    </row>
    <row r="109" spans="1:12" ht="12.75">
      <c r="A109" s="7" t="s">
        <v>1</v>
      </c>
      <c r="B109" s="12">
        <f>B57</f>
        <v>334.6</v>
      </c>
      <c r="D109" s="7" t="s">
        <v>1</v>
      </c>
      <c r="E109" s="12">
        <f>E57</f>
        <v>501.90000000000003</v>
      </c>
      <c r="G109" s="7" t="s">
        <v>1</v>
      </c>
      <c r="H109" s="12">
        <f>H57</f>
        <v>669.2</v>
      </c>
      <c r="J109" s="18">
        <v>12</v>
      </c>
      <c r="K109" s="13">
        <f>($K$115)+3*$K$120</f>
        <v>2967</v>
      </c>
      <c r="L109" s="13">
        <f aca="true" t="shared" si="7" ref="L109:L114">($B$108/6)*J109</f>
        <v>664</v>
      </c>
    </row>
    <row r="110" spans="1:12" ht="12.75">
      <c r="A110" s="7" t="s">
        <v>2</v>
      </c>
      <c r="B110" s="12">
        <f>B73</f>
        <v>356.04</v>
      </c>
      <c r="D110" s="7" t="s">
        <v>2</v>
      </c>
      <c r="E110" s="12">
        <f>E73</f>
        <v>534.0600000000001</v>
      </c>
      <c r="G110" s="7" t="s">
        <v>2</v>
      </c>
      <c r="H110" s="12">
        <f>H58</f>
        <v>712.08</v>
      </c>
      <c r="J110" s="20">
        <v>11</v>
      </c>
      <c r="K110" s="21">
        <f>($K$115)+2*$K$120</f>
        <v>2636.6666666666665</v>
      </c>
      <c r="L110" s="21">
        <f t="shared" si="7"/>
        <v>608.6666666666667</v>
      </c>
    </row>
    <row r="111" spans="1:12" ht="12.75">
      <c r="A111" s="53" t="s">
        <v>3</v>
      </c>
      <c r="B111" s="55">
        <f>K115</f>
        <v>1976</v>
      </c>
      <c r="D111" s="53" t="s">
        <v>3</v>
      </c>
      <c r="E111" s="55">
        <f>$B$111</f>
        <v>1976</v>
      </c>
      <c r="G111" s="53" t="s">
        <v>3</v>
      </c>
      <c r="H111" s="55">
        <f>$B$111</f>
        <v>1976</v>
      </c>
      <c r="J111" s="18">
        <v>10</v>
      </c>
      <c r="K111" s="13">
        <f>($K$115)+$K$120</f>
        <v>2306.3333333333335</v>
      </c>
      <c r="L111" s="13">
        <f t="shared" si="7"/>
        <v>553.3333333333334</v>
      </c>
    </row>
    <row r="112" spans="1:12" ht="12.75">
      <c r="A112" s="7" t="s">
        <v>4</v>
      </c>
      <c r="B112" s="12">
        <f>B76</f>
        <v>194.28</v>
      </c>
      <c r="D112" s="7" t="s">
        <v>4</v>
      </c>
      <c r="E112" s="12">
        <f>E76</f>
        <v>291.42</v>
      </c>
      <c r="G112" s="7" t="s">
        <v>4</v>
      </c>
      <c r="H112" s="12">
        <f>H60</f>
        <v>388.56</v>
      </c>
      <c r="J112" s="27">
        <v>9</v>
      </c>
      <c r="K112" s="21">
        <f>$K$115</f>
        <v>1976</v>
      </c>
      <c r="L112" s="28">
        <f t="shared" si="7"/>
        <v>498</v>
      </c>
    </row>
    <row r="113" spans="1:12" ht="12.75">
      <c r="A113" s="8"/>
      <c r="B113" s="3">
        <f>SUM(B108:B112)</f>
        <v>3192.9200000000005</v>
      </c>
      <c r="D113" s="8"/>
      <c r="E113" s="3">
        <f>SUM(E108:E112)</f>
        <v>3635.38</v>
      </c>
      <c r="G113" s="8"/>
      <c r="H113" s="3">
        <f>SUM(H108:H112)</f>
        <v>4077.84</v>
      </c>
      <c r="J113" s="18">
        <v>8</v>
      </c>
      <c r="K113" s="13">
        <f>$K$115</f>
        <v>1976</v>
      </c>
      <c r="L113" s="13">
        <f t="shared" si="7"/>
        <v>442.6666666666667</v>
      </c>
    </row>
    <row r="114" spans="10:12" ht="12.75">
      <c r="J114" s="20">
        <v>7</v>
      </c>
      <c r="K114" s="21">
        <f>$K$115</f>
        <v>1976</v>
      </c>
      <c r="L114" s="21">
        <f t="shared" si="7"/>
        <v>387.33333333333337</v>
      </c>
    </row>
    <row r="115" spans="1:12" ht="12.75">
      <c r="A115" s="4" t="s">
        <v>167</v>
      </c>
      <c r="D115" s="4" t="s">
        <v>168</v>
      </c>
      <c r="G115" s="4" t="s">
        <v>169</v>
      </c>
      <c r="J115" s="29">
        <v>6</v>
      </c>
      <c r="K115" s="30">
        <v>1976</v>
      </c>
      <c r="L115" s="30">
        <f aca="true" t="shared" si="8" ref="L115:L120">($B$108/6)*J115</f>
        <v>332</v>
      </c>
    </row>
    <row r="116" spans="1:12" ht="12.75">
      <c r="A116" s="53" t="s">
        <v>0</v>
      </c>
      <c r="B116" s="54">
        <f>$B$56</f>
        <v>332</v>
      </c>
      <c r="D116" s="53" t="s">
        <v>0</v>
      </c>
      <c r="E116" s="54">
        <f>$B$56</f>
        <v>332</v>
      </c>
      <c r="G116" s="53" t="s">
        <v>0</v>
      </c>
      <c r="H116" s="54">
        <f>$B$56</f>
        <v>332</v>
      </c>
      <c r="J116" s="20">
        <v>5</v>
      </c>
      <c r="K116" s="21">
        <f>($B$111/6)*J116</f>
        <v>1646.6666666666665</v>
      </c>
      <c r="L116" s="21">
        <f t="shared" si="8"/>
        <v>276.6666666666667</v>
      </c>
    </row>
    <row r="117" spans="1:12" ht="12.75">
      <c r="A117" s="7" t="s">
        <v>2</v>
      </c>
      <c r="B117" s="12">
        <f>B110</f>
        <v>356.04</v>
      </c>
      <c r="D117" s="7" t="s">
        <v>2</v>
      </c>
      <c r="E117" s="12">
        <f>E110</f>
        <v>534.0600000000001</v>
      </c>
      <c r="G117" s="7" t="s">
        <v>2</v>
      </c>
      <c r="H117" s="12">
        <f>H110</f>
        <v>712.08</v>
      </c>
      <c r="J117" s="18">
        <v>4</v>
      </c>
      <c r="K117" s="13">
        <f>($B$111/6)*J117</f>
        <v>1317.3333333333333</v>
      </c>
      <c r="L117" s="13">
        <f t="shared" si="8"/>
        <v>221.33333333333334</v>
      </c>
    </row>
    <row r="118" spans="1:12" ht="12.75">
      <c r="A118" s="7" t="s">
        <v>5</v>
      </c>
      <c r="B118" s="12">
        <f>B66</f>
        <v>850.12</v>
      </c>
      <c r="D118" s="7" t="s">
        <v>5</v>
      </c>
      <c r="E118" s="12">
        <f>E66</f>
        <v>1275.18</v>
      </c>
      <c r="G118" s="7" t="s">
        <v>5</v>
      </c>
      <c r="H118" s="12">
        <f>H66</f>
        <v>1700.24</v>
      </c>
      <c r="J118" s="20">
        <v>3</v>
      </c>
      <c r="K118" s="21">
        <f>($B$111/6)*J118</f>
        <v>988</v>
      </c>
      <c r="L118" s="21">
        <f t="shared" si="8"/>
        <v>166</v>
      </c>
    </row>
    <row r="119" spans="1:12" ht="12.75">
      <c r="A119" s="53" t="s">
        <v>3</v>
      </c>
      <c r="B119" s="55">
        <f>$B$111</f>
        <v>1976</v>
      </c>
      <c r="D119" s="53" t="s">
        <v>3</v>
      </c>
      <c r="E119" s="55">
        <f>$B$111</f>
        <v>1976</v>
      </c>
      <c r="G119" s="53" t="s">
        <v>3</v>
      </c>
      <c r="H119" s="55">
        <f>$B$111</f>
        <v>1976</v>
      </c>
      <c r="J119" s="18">
        <v>2</v>
      </c>
      <c r="K119" s="13">
        <f>($B$111/6)*J119</f>
        <v>658.6666666666666</v>
      </c>
      <c r="L119" s="13">
        <f t="shared" si="8"/>
        <v>110.66666666666667</v>
      </c>
    </row>
    <row r="120" spans="1:12" ht="12.75">
      <c r="A120" s="7" t="s">
        <v>4</v>
      </c>
      <c r="B120" s="12">
        <f>B112</f>
        <v>194.28</v>
      </c>
      <c r="D120" s="7" t="s">
        <v>4</v>
      </c>
      <c r="E120" s="12">
        <f>E76</f>
        <v>291.42</v>
      </c>
      <c r="G120" s="7" t="s">
        <v>4</v>
      </c>
      <c r="H120" s="12">
        <f>H76</f>
        <v>388.56</v>
      </c>
      <c r="J120" s="20">
        <v>1</v>
      </c>
      <c r="K120" s="21">
        <f>($B$111/6)+J120</f>
        <v>330.3333333333333</v>
      </c>
      <c r="L120" s="21">
        <f t="shared" si="8"/>
        <v>55.333333333333336</v>
      </c>
    </row>
    <row r="121" spans="1:8" ht="12.75">
      <c r="A121" s="8"/>
      <c r="B121" s="3">
        <f>SUM(B116:B120)</f>
        <v>3708.44</v>
      </c>
      <c r="D121" s="8"/>
      <c r="E121" s="3">
        <f>SUM(E116:E120)</f>
        <v>4408.66</v>
      </c>
      <c r="G121" s="8"/>
      <c r="H121" s="3">
        <f>SUM(H116:H120)</f>
        <v>5108.88</v>
      </c>
    </row>
    <row r="123" spans="1:7" ht="12.75">
      <c r="A123" s="4" t="s">
        <v>170</v>
      </c>
      <c r="D123" s="4" t="s">
        <v>171</v>
      </c>
      <c r="G123" s="4" t="s">
        <v>172</v>
      </c>
    </row>
    <row r="124" spans="1:8" ht="12.75">
      <c r="A124" s="53" t="s">
        <v>0</v>
      </c>
      <c r="B124" s="54">
        <f>$B$56</f>
        <v>332</v>
      </c>
      <c r="D124" s="53" t="s">
        <v>0</v>
      </c>
      <c r="E124" s="54">
        <f>$B$56</f>
        <v>332</v>
      </c>
      <c r="G124" s="53" t="s">
        <v>0</v>
      </c>
      <c r="H124" s="54">
        <f>$B$56</f>
        <v>332</v>
      </c>
    </row>
    <row r="125" spans="1:8" ht="12.75">
      <c r="A125" s="7" t="s">
        <v>2</v>
      </c>
      <c r="B125" s="12">
        <f>B117</f>
        <v>356.04</v>
      </c>
      <c r="D125" s="7" t="s">
        <v>2</v>
      </c>
      <c r="E125" s="12">
        <f>E117</f>
        <v>534.0600000000001</v>
      </c>
      <c r="G125" s="7" t="s">
        <v>2</v>
      </c>
      <c r="H125" s="12">
        <f>H117</f>
        <v>712.08</v>
      </c>
    </row>
    <row r="126" spans="1:8" ht="12.75">
      <c r="A126" s="7" t="s">
        <v>6</v>
      </c>
      <c r="B126" s="12">
        <f>B74</f>
        <v>982.2</v>
      </c>
      <c r="D126" s="7" t="s">
        <v>6</v>
      </c>
      <c r="E126" s="12">
        <f>E74</f>
        <v>1473.3000000000002</v>
      </c>
      <c r="G126" s="7" t="s">
        <v>6</v>
      </c>
      <c r="H126" s="12">
        <f>H74</f>
        <v>1964.4</v>
      </c>
    </row>
    <row r="127" spans="1:8" ht="12.75">
      <c r="A127" s="53" t="s">
        <v>3</v>
      </c>
      <c r="B127" s="55">
        <f>$B$111</f>
        <v>1976</v>
      </c>
      <c r="D127" s="53" t="s">
        <v>3</v>
      </c>
      <c r="E127" s="55">
        <f>$B$111</f>
        <v>1976</v>
      </c>
      <c r="G127" s="53" t="s">
        <v>3</v>
      </c>
      <c r="H127" s="55">
        <f>$B$111</f>
        <v>1976</v>
      </c>
    </row>
    <row r="128" spans="1:8" ht="12.75">
      <c r="A128" s="7" t="s">
        <v>4</v>
      </c>
      <c r="B128" s="12">
        <f>B120</f>
        <v>194.28</v>
      </c>
      <c r="D128" s="7" t="s">
        <v>4</v>
      </c>
      <c r="E128" s="12">
        <f>E76</f>
        <v>291.42</v>
      </c>
      <c r="G128" s="7" t="s">
        <v>4</v>
      </c>
      <c r="H128" s="12">
        <f>H120</f>
        <v>388.56</v>
      </c>
    </row>
    <row r="129" spans="1:8" ht="12.75">
      <c r="A129" s="8"/>
      <c r="B129" s="3">
        <f>SUM(B124:B128)</f>
        <v>3840.52</v>
      </c>
      <c r="D129" s="8"/>
      <c r="E129" s="3">
        <f>SUM(E124:E128)</f>
        <v>4606.780000000001</v>
      </c>
      <c r="G129" s="8"/>
      <c r="H129" s="3">
        <f>SUM(H124:H128)</f>
        <v>5373.04</v>
      </c>
    </row>
    <row r="157" spans="1:9" ht="12.75">
      <c r="A157" s="46" t="s">
        <v>157</v>
      </c>
      <c r="B157" s="46"/>
      <c r="C157" s="46"/>
      <c r="D157" s="46"/>
      <c r="E157" s="46"/>
      <c r="F157" s="46"/>
      <c r="G157" s="46"/>
      <c r="H157" s="46"/>
      <c r="I157" s="46"/>
    </row>
    <row r="158" ht="12.75">
      <c r="C158" s="17"/>
    </row>
    <row r="159" spans="1:7" ht="12.75">
      <c r="A159" s="4" t="s">
        <v>46</v>
      </c>
      <c r="D159" s="4" t="s">
        <v>47</v>
      </c>
      <c r="G159" s="4" t="s">
        <v>48</v>
      </c>
    </row>
    <row r="160" spans="1:12" ht="12.75">
      <c r="A160" s="1" t="s">
        <v>0</v>
      </c>
      <c r="B160" s="2">
        <f>$B$4</f>
        <v>220.79999999999998</v>
      </c>
      <c r="D160" s="1" t="s">
        <v>0</v>
      </c>
      <c r="E160" s="2">
        <f>$B$4</f>
        <v>220.79999999999998</v>
      </c>
      <c r="G160" s="1" t="s">
        <v>0</v>
      </c>
      <c r="H160" s="2">
        <f>$B$4</f>
        <v>220.79999999999998</v>
      </c>
      <c r="J160" s="19" t="s">
        <v>140</v>
      </c>
      <c r="K160" s="19" t="s">
        <v>82</v>
      </c>
      <c r="L160" s="19" t="s">
        <v>0</v>
      </c>
    </row>
    <row r="161" spans="1:12" ht="12.75">
      <c r="A161" s="1" t="s">
        <v>1</v>
      </c>
      <c r="B161" s="2">
        <f>B5</f>
        <v>334.6</v>
      </c>
      <c r="D161" s="1" t="s">
        <v>1</v>
      </c>
      <c r="E161" s="2">
        <f>E5</f>
        <v>501.90000000000003</v>
      </c>
      <c r="G161" s="1" t="s">
        <v>1</v>
      </c>
      <c r="H161" s="2">
        <f>H5</f>
        <v>669.2</v>
      </c>
      <c r="J161" s="18">
        <v>12</v>
      </c>
      <c r="K161" s="34">
        <f>($K$167)+3*$K$172</f>
        <v>547.5</v>
      </c>
      <c r="L161" s="32">
        <f>($B$4/6)*J161</f>
        <v>441.59999999999997</v>
      </c>
    </row>
    <row r="162" spans="1:12" ht="12.75">
      <c r="A162" s="1" t="s">
        <v>2</v>
      </c>
      <c r="B162" s="2">
        <f>B6</f>
        <v>217.48</v>
      </c>
      <c r="D162" s="1" t="s">
        <v>2</v>
      </c>
      <c r="E162" s="2">
        <f>E6</f>
        <v>326.21999999999997</v>
      </c>
      <c r="G162" s="1" t="s">
        <v>2</v>
      </c>
      <c r="H162" s="2">
        <f>H6</f>
        <v>434.96</v>
      </c>
      <c r="J162" s="20">
        <v>11</v>
      </c>
      <c r="K162" s="21">
        <f>($K$167)+2*$K$172</f>
        <v>486.6666666666667</v>
      </c>
      <c r="L162" s="28">
        <f>($B$4/6)*J162</f>
        <v>404.79999999999995</v>
      </c>
    </row>
    <row r="163" spans="1:12" ht="12.75">
      <c r="A163" s="1" t="s">
        <v>82</v>
      </c>
      <c r="B163" s="2">
        <v>365</v>
      </c>
      <c r="D163" s="1" t="s">
        <v>82</v>
      </c>
      <c r="E163" s="2">
        <f>$B$163</f>
        <v>365</v>
      </c>
      <c r="G163" s="1" t="s">
        <v>82</v>
      </c>
      <c r="H163" s="2">
        <f>$B$163</f>
        <v>365</v>
      </c>
      <c r="J163" s="18">
        <v>10</v>
      </c>
      <c r="K163" s="34">
        <f>($K$167)+$K$172</f>
        <v>425.8333333333333</v>
      </c>
      <c r="L163" s="32">
        <f>($B$4/6)*J163</f>
        <v>368</v>
      </c>
    </row>
    <row r="164" spans="1:12" ht="12.75">
      <c r="A164" s="1" t="s">
        <v>4</v>
      </c>
      <c r="B164" s="2">
        <f>B8</f>
        <v>194.28</v>
      </c>
      <c r="D164" s="1" t="s">
        <v>4</v>
      </c>
      <c r="E164" s="2">
        <f>E8</f>
        <v>291.42</v>
      </c>
      <c r="G164" s="1" t="s">
        <v>4</v>
      </c>
      <c r="H164" s="2">
        <f>H8</f>
        <v>388.56</v>
      </c>
      <c r="J164" s="27">
        <v>9</v>
      </c>
      <c r="K164" s="21">
        <f>$K$167</f>
        <v>365</v>
      </c>
      <c r="L164" s="28">
        <f>($B$4/6)*J164</f>
        <v>331.2</v>
      </c>
    </row>
    <row r="165" spans="1:12" ht="12.75">
      <c r="A165" s="8"/>
      <c r="B165" s="3">
        <f>SUM(B160:B164)</f>
        <v>1332.16</v>
      </c>
      <c r="D165" s="8"/>
      <c r="E165" s="3">
        <f>SUM(E160:E164)</f>
        <v>1705.3400000000001</v>
      </c>
      <c r="G165" s="8"/>
      <c r="H165" s="3">
        <f>SUM(H160:H164)</f>
        <v>2078.52</v>
      </c>
      <c r="J165" s="18">
        <v>8</v>
      </c>
      <c r="K165" s="34">
        <f>$K$167</f>
        <v>365</v>
      </c>
      <c r="L165" s="32">
        <f aca="true" t="shared" si="9" ref="L165:L172">($B$4/6)*J165</f>
        <v>294.4</v>
      </c>
    </row>
    <row r="166" spans="10:12" ht="12.75">
      <c r="J166" s="20">
        <v>7</v>
      </c>
      <c r="K166" s="21">
        <f>$K$167</f>
        <v>365</v>
      </c>
      <c r="L166" s="28">
        <f t="shared" si="9"/>
        <v>257.59999999999997</v>
      </c>
    </row>
    <row r="167" spans="1:12" ht="12.75">
      <c r="A167" s="5" t="s">
        <v>49</v>
      </c>
      <c r="D167" s="5" t="s">
        <v>50</v>
      </c>
      <c r="G167" s="5" t="s">
        <v>51</v>
      </c>
      <c r="J167" s="29">
        <v>6</v>
      </c>
      <c r="K167" s="30">
        <f aca="true" t="shared" si="10" ref="K167:K172">($B$163/6)*J167</f>
        <v>365</v>
      </c>
      <c r="L167" s="33">
        <f t="shared" si="9"/>
        <v>220.79999999999998</v>
      </c>
    </row>
    <row r="168" spans="1:12" ht="12.75">
      <c r="A168" s="1" t="s">
        <v>0</v>
      </c>
      <c r="B168" s="2">
        <f>$B$4</f>
        <v>220.79999999999998</v>
      </c>
      <c r="D168" s="1" t="s">
        <v>0</v>
      </c>
      <c r="E168" s="2">
        <f>$B$4</f>
        <v>220.79999999999998</v>
      </c>
      <c r="G168" s="1" t="s">
        <v>0</v>
      </c>
      <c r="H168" s="2">
        <f>$B$4</f>
        <v>220.79999999999998</v>
      </c>
      <c r="J168" s="20">
        <v>5</v>
      </c>
      <c r="K168" s="28">
        <f t="shared" si="10"/>
        <v>304.1666666666667</v>
      </c>
      <c r="L168" s="28">
        <f t="shared" si="9"/>
        <v>184</v>
      </c>
    </row>
    <row r="169" spans="1:12" ht="12.75">
      <c r="A169" s="1" t="s">
        <v>2</v>
      </c>
      <c r="B169" s="2">
        <f>B13</f>
        <v>217.48</v>
      </c>
      <c r="D169" s="1" t="s">
        <v>2</v>
      </c>
      <c r="E169" s="2">
        <f>E21</f>
        <v>326.21999999999997</v>
      </c>
      <c r="G169" s="1" t="s">
        <v>2</v>
      </c>
      <c r="H169" s="2">
        <f>H21</f>
        <v>434.96</v>
      </c>
      <c r="J169" s="18">
        <v>4</v>
      </c>
      <c r="K169" s="31">
        <f t="shared" si="10"/>
        <v>243.33333333333334</v>
      </c>
      <c r="L169" s="32">
        <f t="shared" si="9"/>
        <v>147.2</v>
      </c>
    </row>
    <row r="170" spans="1:12" ht="12.75">
      <c r="A170" s="1" t="s">
        <v>6</v>
      </c>
      <c r="B170" s="2">
        <f>B22</f>
        <v>815.04</v>
      </c>
      <c r="D170" s="1" t="s">
        <v>6</v>
      </c>
      <c r="E170" s="2">
        <f>E22</f>
        <v>1222.56</v>
      </c>
      <c r="G170" s="1" t="s">
        <v>6</v>
      </c>
      <c r="H170" s="2">
        <f>H22</f>
        <v>1630.08</v>
      </c>
      <c r="J170" s="20">
        <v>3</v>
      </c>
      <c r="K170" s="28">
        <f t="shared" si="10"/>
        <v>182.5</v>
      </c>
      <c r="L170" s="28">
        <f t="shared" si="9"/>
        <v>110.39999999999999</v>
      </c>
    </row>
    <row r="171" spans="1:12" ht="12.75">
      <c r="A171" s="1" t="s">
        <v>82</v>
      </c>
      <c r="B171" s="2">
        <f>$B$163</f>
        <v>365</v>
      </c>
      <c r="D171" s="1" t="s">
        <v>82</v>
      </c>
      <c r="E171" s="2">
        <f>$B$163</f>
        <v>365</v>
      </c>
      <c r="G171" s="1" t="s">
        <v>82</v>
      </c>
      <c r="H171" s="2">
        <f>$B$163</f>
        <v>365</v>
      </c>
      <c r="J171" s="18">
        <v>2</v>
      </c>
      <c r="K171" s="31">
        <f t="shared" si="10"/>
        <v>121.66666666666667</v>
      </c>
      <c r="L171" s="32">
        <f t="shared" si="9"/>
        <v>73.6</v>
      </c>
    </row>
    <row r="172" spans="1:12" ht="12.75">
      <c r="A172" s="1" t="s">
        <v>4</v>
      </c>
      <c r="B172" s="2">
        <f>B24</f>
        <v>194.28</v>
      </c>
      <c r="D172" s="1" t="s">
        <v>4</v>
      </c>
      <c r="E172" s="2">
        <f>E24</f>
        <v>291.42</v>
      </c>
      <c r="G172" s="1" t="s">
        <v>4</v>
      </c>
      <c r="H172" s="2">
        <f>H24</f>
        <v>388.56</v>
      </c>
      <c r="J172" s="20">
        <v>1</v>
      </c>
      <c r="K172" s="28">
        <f t="shared" si="10"/>
        <v>60.833333333333336</v>
      </c>
      <c r="L172" s="28">
        <f t="shared" si="9"/>
        <v>36.8</v>
      </c>
    </row>
    <row r="173" spans="1:8" ht="12.75">
      <c r="A173" s="8"/>
      <c r="B173" s="3">
        <f>SUM(B168:B172)</f>
        <v>1812.6</v>
      </c>
      <c r="D173" s="8"/>
      <c r="E173" s="3">
        <f>SUM(E168:E172)</f>
        <v>2426</v>
      </c>
      <c r="G173" s="8"/>
      <c r="H173" s="3">
        <f>SUM(H168:H172)</f>
        <v>3039.4</v>
      </c>
    </row>
    <row r="175" spans="1:7" ht="12.75">
      <c r="A175" s="4" t="s">
        <v>52</v>
      </c>
      <c r="D175" s="4" t="s">
        <v>53</v>
      </c>
      <c r="G175" s="4" t="s">
        <v>54</v>
      </c>
    </row>
    <row r="176" spans="1:8" ht="12.75">
      <c r="A176" s="7" t="s">
        <v>0</v>
      </c>
      <c r="B176" s="2">
        <f>$B$4</f>
        <v>220.79999999999998</v>
      </c>
      <c r="D176" s="7" t="s">
        <v>0</v>
      </c>
      <c r="E176" s="2">
        <f>$B$4</f>
        <v>220.79999999999998</v>
      </c>
      <c r="G176" s="7" t="s">
        <v>0</v>
      </c>
      <c r="H176" s="2">
        <f>$B$4</f>
        <v>220.79999999999998</v>
      </c>
    </row>
    <row r="177" spans="1:8" ht="12.75">
      <c r="A177" s="7" t="s">
        <v>1</v>
      </c>
      <c r="B177" s="6">
        <f>B31</f>
        <v>334.6</v>
      </c>
      <c r="D177" s="7" t="s">
        <v>1</v>
      </c>
      <c r="E177" s="6">
        <f>E31</f>
        <v>501.90000000000003</v>
      </c>
      <c r="G177" s="7" t="s">
        <v>1</v>
      </c>
      <c r="H177" s="6">
        <f>H31</f>
        <v>669.2</v>
      </c>
    </row>
    <row r="178" spans="1:8" ht="12.75">
      <c r="A178" s="7" t="s">
        <v>2</v>
      </c>
      <c r="B178" s="6">
        <f>B32</f>
        <v>356.04</v>
      </c>
      <c r="D178" s="7" t="s">
        <v>2</v>
      </c>
      <c r="E178" s="6">
        <f>E32</f>
        <v>534.0600000000001</v>
      </c>
      <c r="G178" s="7" t="s">
        <v>2</v>
      </c>
      <c r="H178" s="6">
        <f>H32</f>
        <v>712.08</v>
      </c>
    </row>
    <row r="179" spans="1:8" ht="12.75">
      <c r="A179" s="7" t="s">
        <v>82</v>
      </c>
      <c r="B179" s="2">
        <f>$B$163</f>
        <v>365</v>
      </c>
      <c r="D179" s="7" t="s">
        <v>82</v>
      </c>
      <c r="E179" s="2">
        <f>$B$163</f>
        <v>365</v>
      </c>
      <c r="G179" s="7" t="s">
        <v>82</v>
      </c>
      <c r="H179" s="2">
        <f>$B$163</f>
        <v>365</v>
      </c>
    </row>
    <row r="180" spans="1:8" ht="12.75">
      <c r="A180" s="7" t="s">
        <v>4</v>
      </c>
      <c r="B180" s="6">
        <f>B34</f>
        <v>194.28</v>
      </c>
      <c r="D180" s="7" t="s">
        <v>4</v>
      </c>
      <c r="E180" s="6">
        <f>E34</f>
        <v>291.42</v>
      </c>
      <c r="G180" s="7" t="s">
        <v>4</v>
      </c>
      <c r="H180" s="6">
        <f>H34</f>
        <v>388.56</v>
      </c>
    </row>
    <row r="181" spans="1:8" ht="12.75">
      <c r="A181" s="8"/>
      <c r="B181" s="3">
        <f>SUM(B176:B180)</f>
        <v>1470.72</v>
      </c>
      <c r="D181" s="8"/>
      <c r="E181" s="3">
        <f>SUM(E176:E180)</f>
        <v>1913.1800000000003</v>
      </c>
      <c r="G181" s="8"/>
      <c r="H181" s="3">
        <f>SUM(H176:H180)</f>
        <v>2355.64</v>
      </c>
    </row>
    <row r="183" spans="1:7" ht="12.75">
      <c r="A183" s="4" t="s">
        <v>55</v>
      </c>
      <c r="D183" s="4" t="s">
        <v>56</v>
      </c>
      <c r="G183" s="4" t="s">
        <v>57</v>
      </c>
    </row>
    <row r="184" spans="1:8" ht="12.75">
      <c r="A184" s="7" t="s">
        <v>0</v>
      </c>
      <c r="B184" s="2">
        <f>$B$4</f>
        <v>220.79999999999998</v>
      </c>
      <c r="D184" s="7" t="s">
        <v>0</v>
      </c>
      <c r="E184" s="2">
        <f>$B$4</f>
        <v>220.79999999999998</v>
      </c>
      <c r="G184" s="7" t="s">
        <v>0</v>
      </c>
      <c r="H184" s="2">
        <f>$B$4</f>
        <v>220.79999999999998</v>
      </c>
    </row>
    <row r="185" spans="1:8" ht="12.75">
      <c r="A185" s="7" t="s">
        <v>2</v>
      </c>
      <c r="B185" s="6">
        <f>B47</f>
        <v>356.04</v>
      </c>
      <c r="D185" s="7" t="s">
        <v>2</v>
      </c>
      <c r="E185" s="6">
        <f>E47</f>
        <v>534.0600000000001</v>
      </c>
      <c r="G185" s="7" t="s">
        <v>2</v>
      </c>
      <c r="H185" s="6">
        <f>H47</f>
        <v>712.08</v>
      </c>
    </row>
    <row r="186" spans="1:8" ht="12.75">
      <c r="A186" s="7" t="s">
        <v>6</v>
      </c>
      <c r="B186" s="6">
        <f>B48</f>
        <v>982.2</v>
      </c>
      <c r="D186" s="7" t="s">
        <v>6</v>
      </c>
      <c r="E186" s="6">
        <f>E48</f>
        <v>1473.3000000000002</v>
      </c>
      <c r="G186" s="7" t="s">
        <v>6</v>
      </c>
      <c r="H186" s="6">
        <f>H48</f>
        <v>1964.4</v>
      </c>
    </row>
    <row r="187" spans="1:8" ht="12.75">
      <c r="A187" s="7" t="s">
        <v>82</v>
      </c>
      <c r="B187" s="2">
        <f>$B$163</f>
        <v>365</v>
      </c>
      <c r="D187" s="7" t="s">
        <v>82</v>
      </c>
      <c r="E187" s="2">
        <f>$B$163</f>
        <v>365</v>
      </c>
      <c r="G187" s="7" t="s">
        <v>82</v>
      </c>
      <c r="H187" s="2">
        <f>$B$163</f>
        <v>365</v>
      </c>
    </row>
    <row r="188" spans="1:8" ht="12.75">
      <c r="A188" s="7" t="s">
        <v>4</v>
      </c>
      <c r="B188" s="6">
        <f>B50</f>
        <v>194.28</v>
      </c>
      <c r="D188" s="7" t="s">
        <v>4</v>
      </c>
      <c r="E188" s="6">
        <f>E50</f>
        <v>291.42</v>
      </c>
      <c r="G188" s="7" t="s">
        <v>4</v>
      </c>
      <c r="H188" s="6">
        <f>H50</f>
        <v>388.56</v>
      </c>
    </row>
    <row r="189" spans="1:8" ht="12.75">
      <c r="A189" s="8"/>
      <c r="B189" s="3">
        <f>SUM(B184:B188)</f>
        <v>2118.32</v>
      </c>
      <c r="D189" s="8"/>
      <c r="E189" s="3">
        <f>SUM(E184:E188)</f>
        <v>2884.5800000000004</v>
      </c>
      <c r="G189" s="8"/>
      <c r="H189" s="3">
        <f>SUM(H184:H188)</f>
        <v>3650.84</v>
      </c>
    </row>
    <row r="209" spans="1:9" ht="12.75">
      <c r="A209" s="46" t="s">
        <v>158</v>
      </c>
      <c r="B209" s="46"/>
      <c r="C209" s="46"/>
      <c r="D209" s="46"/>
      <c r="E209" s="46"/>
      <c r="F209" s="46"/>
      <c r="G209" s="46"/>
      <c r="H209" s="46"/>
      <c r="I209" s="46"/>
    </row>
    <row r="211" spans="1:7" ht="12.75">
      <c r="A211" s="4" t="s">
        <v>85</v>
      </c>
      <c r="D211" s="4" t="s">
        <v>86</v>
      </c>
      <c r="G211" s="4" t="s">
        <v>87</v>
      </c>
    </row>
    <row r="212" spans="1:12" ht="12.75">
      <c r="A212" s="1" t="s">
        <v>0</v>
      </c>
      <c r="B212" s="2">
        <f>$B$4</f>
        <v>220.79999999999998</v>
      </c>
      <c r="D212" s="1" t="s">
        <v>0</v>
      </c>
      <c r="E212" s="2">
        <f>$B$4</f>
        <v>220.79999999999998</v>
      </c>
      <c r="G212" s="1" t="s">
        <v>0</v>
      </c>
      <c r="H212" s="2">
        <f>$B$4</f>
        <v>220.79999999999998</v>
      </c>
      <c r="J212" s="19" t="s">
        <v>140</v>
      </c>
      <c r="K212" s="19" t="s">
        <v>103</v>
      </c>
      <c r="L212" s="19" t="s">
        <v>0</v>
      </c>
    </row>
    <row r="213" spans="1:12" ht="12.75">
      <c r="A213" s="1" t="s">
        <v>1</v>
      </c>
      <c r="B213" s="2">
        <f>B5</f>
        <v>334.6</v>
      </c>
      <c r="D213" s="1" t="s">
        <v>1</v>
      </c>
      <c r="E213" s="2">
        <f>E5</f>
        <v>501.90000000000003</v>
      </c>
      <c r="G213" s="1" t="s">
        <v>1</v>
      </c>
      <c r="H213" s="2">
        <f>H5</f>
        <v>669.2</v>
      </c>
      <c r="J213" s="18">
        <v>12</v>
      </c>
      <c r="K213" s="34">
        <f>($K$219)+3*K$224</f>
        <v>468</v>
      </c>
      <c r="L213" s="32">
        <f>($B$4/6)*J213</f>
        <v>441.59999999999997</v>
      </c>
    </row>
    <row r="214" spans="1:12" ht="12.75">
      <c r="A214" s="1" t="s">
        <v>2</v>
      </c>
      <c r="B214" s="2">
        <f>B6</f>
        <v>217.48</v>
      </c>
      <c r="D214" s="1" t="s">
        <v>2</v>
      </c>
      <c r="E214" s="2">
        <f>E6</f>
        <v>326.21999999999997</v>
      </c>
      <c r="G214" s="1" t="s">
        <v>2</v>
      </c>
      <c r="H214" s="2">
        <f>H6</f>
        <v>434.96</v>
      </c>
      <c r="J214" s="20">
        <v>11</v>
      </c>
      <c r="K214" s="21">
        <f>($K$219)+2*$K$224</f>
        <v>416</v>
      </c>
      <c r="L214" s="28">
        <f>($B$4/6)*J214</f>
        <v>404.79999999999995</v>
      </c>
    </row>
    <row r="215" spans="1:12" ht="12.75">
      <c r="A215" s="1" t="s">
        <v>103</v>
      </c>
      <c r="B215" s="2">
        <v>312</v>
      </c>
      <c r="D215" s="1" t="s">
        <v>103</v>
      </c>
      <c r="E215" s="2">
        <f>$B$215</f>
        <v>312</v>
      </c>
      <c r="G215" s="1" t="s">
        <v>103</v>
      </c>
      <c r="H215" s="2">
        <f>$B$215</f>
        <v>312</v>
      </c>
      <c r="J215" s="18">
        <v>10</v>
      </c>
      <c r="K215" s="34">
        <f>($K$219)+$K$224</f>
        <v>364</v>
      </c>
      <c r="L215" s="32">
        <f>($B$4/6)*J215</f>
        <v>368</v>
      </c>
    </row>
    <row r="216" spans="1:12" ht="12.75">
      <c r="A216" s="1" t="s">
        <v>4</v>
      </c>
      <c r="B216" s="2">
        <f>B8</f>
        <v>194.28</v>
      </c>
      <c r="D216" s="1" t="s">
        <v>4</v>
      </c>
      <c r="E216" s="2">
        <f>E8</f>
        <v>291.42</v>
      </c>
      <c r="G216" s="1" t="s">
        <v>4</v>
      </c>
      <c r="H216" s="2">
        <f>H8</f>
        <v>388.56</v>
      </c>
      <c r="J216" s="27">
        <v>9</v>
      </c>
      <c r="K216" s="21">
        <f>$K$219</f>
        <v>312</v>
      </c>
      <c r="L216" s="28">
        <f>($B$4/6)*J216</f>
        <v>331.2</v>
      </c>
    </row>
    <row r="217" spans="1:12" ht="12.75">
      <c r="A217" s="8"/>
      <c r="B217" s="3">
        <f>SUM(B212:B216)</f>
        <v>1279.16</v>
      </c>
      <c r="D217" s="8"/>
      <c r="E217" s="3">
        <f>SUM(E212:E216)</f>
        <v>1652.3400000000001</v>
      </c>
      <c r="G217" s="8"/>
      <c r="H217" s="3">
        <f>SUM(H212:H216)</f>
        <v>2025.52</v>
      </c>
      <c r="J217" s="18">
        <v>8</v>
      </c>
      <c r="K217" s="34">
        <f>$K$219</f>
        <v>312</v>
      </c>
      <c r="L217" s="32">
        <f aca="true" t="shared" si="11" ref="L217:L224">($B$4/6)*J217</f>
        <v>294.4</v>
      </c>
    </row>
    <row r="218" spans="10:12" ht="12.75">
      <c r="J218" s="20">
        <v>7</v>
      </c>
      <c r="K218" s="21">
        <f>$K$219</f>
        <v>312</v>
      </c>
      <c r="L218" s="28">
        <f t="shared" si="11"/>
        <v>257.59999999999997</v>
      </c>
    </row>
    <row r="219" spans="1:12" ht="12.75">
      <c r="A219" s="5" t="s">
        <v>88</v>
      </c>
      <c r="D219" s="5" t="s">
        <v>89</v>
      </c>
      <c r="G219" s="5" t="s">
        <v>90</v>
      </c>
      <c r="J219" s="29">
        <v>6</v>
      </c>
      <c r="K219" s="33">
        <f aca="true" t="shared" si="12" ref="K219:K224">($B$215/6)*J219</f>
        <v>312</v>
      </c>
      <c r="L219" s="33">
        <f t="shared" si="11"/>
        <v>220.79999999999998</v>
      </c>
    </row>
    <row r="220" spans="1:12" ht="12.75">
      <c r="A220" s="1" t="s">
        <v>0</v>
      </c>
      <c r="B220" s="2">
        <f>$B$4</f>
        <v>220.79999999999998</v>
      </c>
      <c r="D220" s="1" t="s">
        <v>0</v>
      </c>
      <c r="E220" s="2">
        <f>$B$4</f>
        <v>220.79999999999998</v>
      </c>
      <c r="G220" s="1" t="s">
        <v>0</v>
      </c>
      <c r="H220" s="2">
        <f>$B$4</f>
        <v>220.79999999999998</v>
      </c>
      <c r="J220" s="20">
        <v>5</v>
      </c>
      <c r="K220" s="21">
        <f t="shared" si="12"/>
        <v>260</v>
      </c>
      <c r="L220" s="28">
        <f t="shared" si="11"/>
        <v>184</v>
      </c>
    </row>
    <row r="221" spans="1:12" ht="12.75">
      <c r="A221" s="1" t="s">
        <v>2</v>
      </c>
      <c r="B221" s="2">
        <f>B13</f>
        <v>217.48</v>
      </c>
      <c r="D221" s="1" t="s">
        <v>2</v>
      </c>
      <c r="E221" s="2">
        <f>E13</f>
        <v>326.21999999999997</v>
      </c>
      <c r="G221" s="1" t="s">
        <v>2</v>
      </c>
      <c r="H221" s="2">
        <f>H13</f>
        <v>434.96</v>
      </c>
      <c r="J221" s="18">
        <v>4</v>
      </c>
      <c r="K221" s="34">
        <f t="shared" si="12"/>
        <v>208</v>
      </c>
      <c r="L221" s="32">
        <f t="shared" si="11"/>
        <v>147.2</v>
      </c>
    </row>
    <row r="222" spans="1:12" ht="12.75">
      <c r="A222" s="1" t="s">
        <v>5</v>
      </c>
      <c r="B222" s="2">
        <f>B14</f>
        <v>850.12</v>
      </c>
      <c r="D222" s="1" t="s">
        <v>5</v>
      </c>
      <c r="E222" s="2">
        <f>E14</f>
        <v>1275.18</v>
      </c>
      <c r="G222" s="1" t="s">
        <v>5</v>
      </c>
      <c r="H222" s="2">
        <f>H14</f>
        <v>1700.24</v>
      </c>
      <c r="J222" s="20">
        <v>3</v>
      </c>
      <c r="K222" s="21">
        <f t="shared" si="12"/>
        <v>156</v>
      </c>
      <c r="L222" s="28">
        <f t="shared" si="11"/>
        <v>110.39999999999999</v>
      </c>
    </row>
    <row r="223" spans="1:14" ht="12.75">
      <c r="A223" s="1" t="s">
        <v>103</v>
      </c>
      <c r="B223" s="2">
        <f>$B$215</f>
        <v>312</v>
      </c>
      <c r="D223" s="1" t="s">
        <v>103</v>
      </c>
      <c r="E223" s="2">
        <f>$B$215</f>
        <v>312</v>
      </c>
      <c r="G223" s="1" t="s">
        <v>103</v>
      </c>
      <c r="H223" s="2">
        <f>$B$215</f>
        <v>312</v>
      </c>
      <c r="J223" s="18">
        <v>2</v>
      </c>
      <c r="K223" s="34">
        <f t="shared" si="12"/>
        <v>104</v>
      </c>
      <c r="L223" s="32">
        <f t="shared" si="11"/>
        <v>73.6</v>
      </c>
      <c r="N223" s="11"/>
    </row>
    <row r="224" spans="1:12" ht="12.75">
      <c r="A224" s="1" t="s">
        <v>4</v>
      </c>
      <c r="B224" s="2">
        <f>B16</f>
        <v>194.28</v>
      </c>
      <c r="D224" s="1" t="s">
        <v>4</v>
      </c>
      <c r="E224" s="2">
        <f>E16</f>
        <v>291.42</v>
      </c>
      <c r="G224" s="1" t="s">
        <v>4</v>
      </c>
      <c r="H224" s="2">
        <f>H16</f>
        <v>388.56</v>
      </c>
      <c r="J224" s="20">
        <v>1</v>
      </c>
      <c r="K224" s="21">
        <f t="shared" si="12"/>
        <v>52</v>
      </c>
      <c r="L224" s="28">
        <f t="shared" si="11"/>
        <v>36.8</v>
      </c>
    </row>
    <row r="225" spans="1:8" ht="12.75">
      <c r="A225" s="8"/>
      <c r="B225" s="3">
        <f>SUM(B220:B224)</f>
        <v>1794.68</v>
      </c>
      <c r="D225" s="8"/>
      <c r="E225" s="3">
        <f>SUM(E220:E224)</f>
        <v>2425.62</v>
      </c>
      <c r="G225" s="8"/>
      <c r="H225" s="3">
        <f>SUM(H220:H224)</f>
        <v>3056.56</v>
      </c>
    </row>
    <row r="227" spans="1:7" ht="12.75">
      <c r="A227" s="5" t="s">
        <v>91</v>
      </c>
      <c r="D227" s="5" t="s">
        <v>92</v>
      </c>
      <c r="G227" s="5" t="s">
        <v>93</v>
      </c>
    </row>
    <row r="228" spans="1:8" ht="12.75">
      <c r="A228" s="1" t="s">
        <v>0</v>
      </c>
      <c r="B228" s="2">
        <f>$B$4</f>
        <v>220.79999999999998</v>
      </c>
      <c r="D228" s="1" t="s">
        <v>0</v>
      </c>
      <c r="E228" s="2">
        <f>$B$4</f>
        <v>220.79999999999998</v>
      </c>
      <c r="G228" s="1" t="s">
        <v>0</v>
      </c>
      <c r="H228" s="2">
        <f>$B$4</f>
        <v>220.79999999999998</v>
      </c>
    </row>
    <row r="229" spans="1:8" ht="12.75">
      <c r="A229" s="1" t="s">
        <v>2</v>
      </c>
      <c r="B229" s="2">
        <f>B21</f>
        <v>217.48</v>
      </c>
      <c r="D229" s="1" t="s">
        <v>2</v>
      </c>
      <c r="E229" s="2">
        <f>E21</f>
        <v>326.21999999999997</v>
      </c>
      <c r="G229" s="1" t="s">
        <v>2</v>
      </c>
      <c r="H229" s="2">
        <f>H21</f>
        <v>434.96</v>
      </c>
    </row>
    <row r="230" spans="1:8" ht="12.75">
      <c r="A230" s="1" t="s">
        <v>6</v>
      </c>
      <c r="B230" s="2">
        <f>B22</f>
        <v>815.04</v>
      </c>
      <c r="D230" s="1" t="s">
        <v>6</v>
      </c>
      <c r="E230" s="2">
        <f>E22</f>
        <v>1222.56</v>
      </c>
      <c r="G230" s="1" t="s">
        <v>6</v>
      </c>
      <c r="H230" s="2">
        <f>H22</f>
        <v>1630.08</v>
      </c>
    </row>
    <row r="231" spans="1:8" ht="12.75">
      <c r="A231" s="1" t="s">
        <v>103</v>
      </c>
      <c r="B231" s="2">
        <f>$B$215</f>
        <v>312</v>
      </c>
      <c r="D231" s="1" t="s">
        <v>103</v>
      </c>
      <c r="E231" s="2">
        <f>$B$215</f>
        <v>312</v>
      </c>
      <c r="G231" s="1" t="s">
        <v>103</v>
      </c>
      <c r="H231" s="2">
        <f>$B$215</f>
        <v>312</v>
      </c>
    </row>
    <row r="232" spans="1:8" ht="12.75">
      <c r="A232" s="1" t="s">
        <v>4</v>
      </c>
      <c r="B232" s="2">
        <f>B24</f>
        <v>194.28</v>
      </c>
      <c r="D232" s="1" t="s">
        <v>4</v>
      </c>
      <c r="E232" s="2">
        <f>E24</f>
        <v>291.42</v>
      </c>
      <c r="G232" s="1" t="s">
        <v>4</v>
      </c>
      <c r="H232" s="2">
        <f>H24</f>
        <v>388.56</v>
      </c>
    </row>
    <row r="233" spans="1:8" ht="12.75">
      <c r="A233" s="8"/>
      <c r="B233" s="3">
        <f>SUM(B228:B232)</f>
        <v>1759.6</v>
      </c>
      <c r="D233" s="8"/>
      <c r="E233" s="3">
        <f>SUM(E228:E232)</f>
        <v>2373</v>
      </c>
      <c r="G233" s="8"/>
      <c r="H233" s="3">
        <f>SUM(H228:H232)</f>
        <v>2986.4</v>
      </c>
    </row>
    <row r="235" spans="1:7" ht="12.75">
      <c r="A235" s="4" t="s">
        <v>94</v>
      </c>
      <c r="D235" s="4" t="s">
        <v>95</v>
      </c>
      <c r="G235" s="4" t="s">
        <v>96</v>
      </c>
    </row>
    <row r="236" spans="1:12" ht="12.75">
      <c r="A236" s="7" t="s">
        <v>0</v>
      </c>
      <c r="B236" s="2">
        <f>$B$4</f>
        <v>220.79999999999998</v>
      </c>
      <c r="D236" s="7" t="s">
        <v>0</v>
      </c>
      <c r="E236" s="2">
        <f>$B$4</f>
        <v>220.79999999999998</v>
      </c>
      <c r="G236" s="7" t="s">
        <v>0</v>
      </c>
      <c r="H236" s="2">
        <f>$B$4</f>
        <v>220.79999999999998</v>
      </c>
      <c r="J236" s="19" t="s">
        <v>140</v>
      </c>
      <c r="K236" s="19" t="s">
        <v>103</v>
      </c>
      <c r="L236" s="19" t="s">
        <v>0</v>
      </c>
    </row>
    <row r="237" spans="1:12" ht="12.75">
      <c r="A237" s="7" t="s">
        <v>1</v>
      </c>
      <c r="B237" s="6">
        <f>B31</f>
        <v>334.6</v>
      </c>
      <c r="D237" s="7" t="s">
        <v>1</v>
      </c>
      <c r="E237" s="6">
        <f>E31</f>
        <v>501.90000000000003</v>
      </c>
      <c r="G237" s="7" t="s">
        <v>1</v>
      </c>
      <c r="H237" s="6">
        <f>H31</f>
        <v>669.2</v>
      </c>
      <c r="J237" s="18">
        <v>12</v>
      </c>
      <c r="K237" s="34">
        <f>($K$219)+3*K$224</f>
        <v>468</v>
      </c>
      <c r="L237" s="32">
        <f>($B$4/6)*J237</f>
        <v>441.59999999999997</v>
      </c>
    </row>
    <row r="238" spans="1:12" ht="12.75">
      <c r="A238" s="7" t="s">
        <v>2</v>
      </c>
      <c r="B238" s="6">
        <f>B32</f>
        <v>356.04</v>
      </c>
      <c r="D238" s="7" t="s">
        <v>2</v>
      </c>
      <c r="E238" s="6">
        <f>E32</f>
        <v>534.0600000000001</v>
      </c>
      <c r="G238" s="7" t="s">
        <v>2</v>
      </c>
      <c r="H238" s="6">
        <f>H32</f>
        <v>712.08</v>
      </c>
      <c r="J238" s="20">
        <v>11</v>
      </c>
      <c r="K238" s="21">
        <f>($K$219)+2*$K$224</f>
        <v>416</v>
      </c>
      <c r="L238" s="28">
        <f>($B$4/6)*J238</f>
        <v>404.79999999999995</v>
      </c>
    </row>
    <row r="239" spans="1:12" ht="12.75">
      <c r="A239" s="7" t="s">
        <v>103</v>
      </c>
      <c r="B239" s="2">
        <f>$B$215</f>
        <v>312</v>
      </c>
      <c r="D239" s="7" t="s">
        <v>103</v>
      </c>
      <c r="E239" s="2">
        <f>$B$215</f>
        <v>312</v>
      </c>
      <c r="G239" s="7" t="s">
        <v>103</v>
      </c>
      <c r="H239" s="2">
        <f>$B$215</f>
        <v>312</v>
      </c>
      <c r="J239" s="18">
        <v>10</v>
      </c>
      <c r="K239" s="34">
        <f>($K$219)+$K$224</f>
        <v>364</v>
      </c>
      <c r="L239" s="32">
        <f>($B$4/6)*J239</f>
        <v>368</v>
      </c>
    </row>
    <row r="240" spans="1:12" ht="12.75">
      <c r="A240" s="7" t="s">
        <v>4</v>
      </c>
      <c r="B240" s="6">
        <f>B34</f>
        <v>194.28</v>
      </c>
      <c r="D240" s="7" t="s">
        <v>4</v>
      </c>
      <c r="E240" s="6">
        <f>E34</f>
        <v>291.42</v>
      </c>
      <c r="G240" s="7" t="s">
        <v>4</v>
      </c>
      <c r="H240" s="6">
        <f>H34</f>
        <v>388.56</v>
      </c>
      <c r="J240" s="27">
        <v>9</v>
      </c>
      <c r="K240" s="21">
        <f>$K$219</f>
        <v>312</v>
      </c>
      <c r="L240" s="28">
        <f>($B$4/6)*J240</f>
        <v>331.2</v>
      </c>
    </row>
    <row r="241" spans="1:12" ht="12.75">
      <c r="A241" s="8"/>
      <c r="B241" s="3">
        <f>SUM(B236:B240)</f>
        <v>1417.72</v>
      </c>
      <c r="D241" s="8"/>
      <c r="E241" s="3">
        <f>SUM(E236:E240)</f>
        <v>1860.1800000000003</v>
      </c>
      <c r="G241" s="8"/>
      <c r="H241" s="3">
        <f>SUM(H236:H240)</f>
        <v>2302.64</v>
      </c>
      <c r="J241" s="18">
        <v>8</v>
      </c>
      <c r="K241" s="34">
        <f>$K$219</f>
        <v>312</v>
      </c>
      <c r="L241" s="32">
        <f aca="true" t="shared" si="13" ref="L241:L248">($B$4/6)*J241</f>
        <v>294.4</v>
      </c>
    </row>
    <row r="242" spans="10:12" ht="12.75">
      <c r="J242" s="20">
        <v>7</v>
      </c>
      <c r="K242" s="21">
        <f>$K$219</f>
        <v>312</v>
      </c>
      <c r="L242" s="28">
        <f t="shared" si="13"/>
        <v>257.59999999999997</v>
      </c>
    </row>
    <row r="243" spans="1:12" ht="12.75">
      <c r="A243" s="4" t="s">
        <v>97</v>
      </c>
      <c r="D243" s="4" t="s">
        <v>98</v>
      </c>
      <c r="G243" s="4" t="s">
        <v>99</v>
      </c>
      <c r="J243" s="29">
        <v>6</v>
      </c>
      <c r="K243" s="33">
        <f aca="true" t="shared" si="14" ref="K243:K248">($B$215/6)*J243</f>
        <v>312</v>
      </c>
      <c r="L243" s="33">
        <f t="shared" si="13"/>
        <v>220.79999999999998</v>
      </c>
    </row>
    <row r="244" spans="1:12" ht="12.75">
      <c r="A244" s="7" t="s">
        <v>0</v>
      </c>
      <c r="B244" s="2">
        <f>$B$4</f>
        <v>220.79999999999998</v>
      </c>
      <c r="D244" s="7" t="s">
        <v>0</v>
      </c>
      <c r="E244" s="2">
        <f>$B$4</f>
        <v>220.79999999999998</v>
      </c>
      <c r="G244" s="7" t="s">
        <v>0</v>
      </c>
      <c r="H244" s="2">
        <f>$B$4</f>
        <v>220.79999999999998</v>
      </c>
      <c r="J244" s="20">
        <v>5</v>
      </c>
      <c r="K244" s="21">
        <f t="shared" si="14"/>
        <v>260</v>
      </c>
      <c r="L244" s="28">
        <f t="shared" si="13"/>
        <v>184</v>
      </c>
    </row>
    <row r="245" spans="1:12" ht="12.75">
      <c r="A245" s="7" t="s">
        <v>2</v>
      </c>
      <c r="B245" s="6">
        <f>B39</f>
        <v>356.04</v>
      </c>
      <c r="D245" s="7" t="s">
        <v>2</v>
      </c>
      <c r="E245" s="6">
        <f>E39</f>
        <v>534.0600000000001</v>
      </c>
      <c r="G245" s="7" t="s">
        <v>2</v>
      </c>
      <c r="H245" s="6">
        <f>H39</f>
        <v>712.08</v>
      </c>
      <c r="J245" s="18">
        <v>4</v>
      </c>
      <c r="K245" s="34">
        <f t="shared" si="14"/>
        <v>208</v>
      </c>
      <c r="L245" s="32">
        <f t="shared" si="13"/>
        <v>147.2</v>
      </c>
    </row>
    <row r="246" spans="1:12" ht="12.75">
      <c r="A246" s="7" t="s">
        <v>5</v>
      </c>
      <c r="B246" s="6">
        <f>B40</f>
        <v>850.12</v>
      </c>
      <c r="D246" s="7" t="s">
        <v>5</v>
      </c>
      <c r="E246" s="6">
        <f>E40</f>
        <v>1275.18</v>
      </c>
      <c r="G246" s="7" t="s">
        <v>5</v>
      </c>
      <c r="H246" s="6">
        <f>H40</f>
        <v>1700.24</v>
      </c>
      <c r="J246" s="20">
        <v>3</v>
      </c>
      <c r="K246" s="21">
        <f t="shared" si="14"/>
        <v>156</v>
      </c>
      <c r="L246" s="28">
        <f t="shared" si="13"/>
        <v>110.39999999999999</v>
      </c>
    </row>
    <row r="247" spans="1:12" ht="12.75">
      <c r="A247" s="7" t="s">
        <v>103</v>
      </c>
      <c r="B247" s="2">
        <f>$B$215</f>
        <v>312</v>
      </c>
      <c r="D247" s="7" t="s">
        <v>103</v>
      </c>
      <c r="E247" s="2">
        <f>$B$215</f>
        <v>312</v>
      </c>
      <c r="G247" s="7" t="s">
        <v>103</v>
      </c>
      <c r="H247" s="2">
        <f>$B$215</f>
        <v>312</v>
      </c>
      <c r="J247" s="18">
        <v>2</v>
      </c>
      <c r="K247" s="34">
        <f t="shared" si="14"/>
        <v>104</v>
      </c>
      <c r="L247" s="32">
        <f t="shared" si="13"/>
        <v>73.6</v>
      </c>
    </row>
    <row r="248" spans="1:12" ht="12.75">
      <c r="A248" s="7" t="s">
        <v>4</v>
      </c>
      <c r="B248" s="6">
        <f>B42</f>
        <v>194.28</v>
      </c>
      <c r="D248" s="7" t="s">
        <v>4</v>
      </c>
      <c r="E248" s="6">
        <f>E42</f>
        <v>291.42</v>
      </c>
      <c r="G248" s="7" t="s">
        <v>4</v>
      </c>
      <c r="H248" s="6">
        <f>H42</f>
        <v>388.56</v>
      </c>
      <c r="J248" s="20">
        <v>1</v>
      </c>
      <c r="K248" s="21">
        <f t="shared" si="14"/>
        <v>52</v>
      </c>
      <c r="L248" s="28">
        <f t="shared" si="13"/>
        <v>36.8</v>
      </c>
    </row>
    <row r="249" spans="1:8" ht="12.75">
      <c r="A249" s="8"/>
      <c r="B249" s="3">
        <f>SUM(B244:B248)</f>
        <v>1933.24</v>
      </c>
      <c r="D249" s="8"/>
      <c r="E249" s="3">
        <f>SUM(E244:E248)</f>
        <v>2633.46</v>
      </c>
      <c r="G249" s="8"/>
      <c r="H249" s="3">
        <f>SUM(H244:H248)</f>
        <v>3333.68</v>
      </c>
    </row>
    <row r="251" spans="1:7" ht="12.75">
      <c r="A251" s="4" t="s">
        <v>100</v>
      </c>
      <c r="D251" s="4" t="s">
        <v>101</v>
      </c>
      <c r="G251" s="4" t="s">
        <v>102</v>
      </c>
    </row>
    <row r="252" spans="1:8" ht="12.75">
      <c r="A252" s="7" t="s">
        <v>0</v>
      </c>
      <c r="B252" s="2">
        <f>$B$4</f>
        <v>220.79999999999998</v>
      </c>
      <c r="D252" s="7" t="s">
        <v>0</v>
      </c>
      <c r="E252" s="2">
        <f>$B$4</f>
        <v>220.79999999999998</v>
      </c>
      <c r="G252" s="7" t="s">
        <v>0</v>
      </c>
      <c r="H252" s="2">
        <f>$B$4</f>
        <v>220.79999999999998</v>
      </c>
    </row>
    <row r="253" spans="1:8" ht="12.75">
      <c r="A253" s="7" t="s">
        <v>2</v>
      </c>
      <c r="B253" s="6">
        <f>B47</f>
        <v>356.04</v>
      </c>
      <c r="D253" s="7" t="s">
        <v>2</v>
      </c>
      <c r="E253" s="6">
        <f>E47</f>
        <v>534.0600000000001</v>
      </c>
      <c r="G253" s="7" t="s">
        <v>2</v>
      </c>
      <c r="H253" s="6">
        <f>H47</f>
        <v>712.08</v>
      </c>
    </row>
    <row r="254" spans="1:8" ht="12.75">
      <c r="A254" s="7" t="s">
        <v>6</v>
      </c>
      <c r="B254" s="6">
        <f>B48</f>
        <v>982.2</v>
      </c>
      <c r="D254" s="7" t="s">
        <v>6</v>
      </c>
      <c r="E254" s="6">
        <f>E48</f>
        <v>1473.3000000000002</v>
      </c>
      <c r="G254" s="7" t="s">
        <v>6</v>
      </c>
      <c r="H254" s="6">
        <f>H48</f>
        <v>1964.4</v>
      </c>
    </row>
    <row r="255" spans="1:8" ht="12.75">
      <c r="A255" s="7" t="s">
        <v>103</v>
      </c>
      <c r="B255" s="2">
        <f>$B$215</f>
        <v>312</v>
      </c>
      <c r="D255" s="7" t="s">
        <v>103</v>
      </c>
      <c r="E255" s="2">
        <f>$B$215</f>
        <v>312</v>
      </c>
      <c r="G255" s="7" t="s">
        <v>103</v>
      </c>
      <c r="H255" s="2">
        <f>$B$215</f>
        <v>312</v>
      </c>
    </row>
    <row r="256" spans="1:8" ht="12.75">
      <c r="A256" s="7" t="s">
        <v>4</v>
      </c>
      <c r="B256" s="6">
        <f>B50</f>
        <v>194.28</v>
      </c>
      <c r="D256" s="7" t="s">
        <v>4</v>
      </c>
      <c r="E256" s="6">
        <f>E50</f>
        <v>291.42</v>
      </c>
      <c r="G256" s="7" t="s">
        <v>4</v>
      </c>
      <c r="H256" s="6">
        <f>H50</f>
        <v>388.56</v>
      </c>
    </row>
    <row r="257" spans="1:8" ht="12.75">
      <c r="A257" s="8"/>
      <c r="B257" s="3">
        <f>SUM(B252:B256)</f>
        <v>2065.32</v>
      </c>
      <c r="D257" s="8"/>
      <c r="E257" s="3">
        <f>SUM(E252:E256)</f>
        <v>2831.5800000000004</v>
      </c>
      <c r="G257" s="8"/>
      <c r="H257" s="3">
        <f>SUM(H252:H256)</f>
        <v>3597.84</v>
      </c>
    </row>
    <row r="261" spans="1:9" ht="12.75">
      <c r="A261" s="46" t="s">
        <v>159</v>
      </c>
      <c r="B261" s="46"/>
      <c r="C261" s="46"/>
      <c r="D261" s="46"/>
      <c r="E261" s="46"/>
      <c r="F261" s="46"/>
      <c r="G261" s="46"/>
      <c r="H261" s="46"/>
      <c r="I261" s="46"/>
    </row>
    <row r="262" ht="12.75">
      <c r="C262" s="17"/>
    </row>
    <row r="263" spans="1:7" ht="12.75">
      <c r="A263" s="4" t="s">
        <v>58</v>
      </c>
      <c r="D263" s="4" t="s">
        <v>59</v>
      </c>
      <c r="G263" s="4" t="s">
        <v>60</v>
      </c>
    </row>
    <row r="264" spans="1:12" ht="12.75">
      <c r="A264" s="1" t="s">
        <v>0</v>
      </c>
      <c r="B264" s="2">
        <f>$B$4</f>
        <v>220.79999999999998</v>
      </c>
      <c r="D264" s="1" t="s">
        <v>0</v>
      </c>
      <c r="E264" s="2">
        <f>$B$4</f>
        <v>220.79999999999998</v>
      </c>
      <c r="G264" s="1" t="s">
        <v>0</v>
      </c>
      <c r="H264" s="2">
        <f>$B$4</f>
        <v>220.79999999999998</v>
      </c>
      <c r="J264" s="19" t="s">
        <v>140</v>
      </c>
      <c r="K264" s="19" t="s">
        <v>83</v>
      </c>
      <c r="L264" s="19" t="s">
        <v>0</v>
      </c>
    </row>
    <row r="265" spans="1:12" ht="12.75">
      <c r="A265" s="1" t="s">
        <v>1</v>
      </c>
      <c r="B265" s="2">
        <f>B161</f>
        <v>334.6</v>
      </c>
      <c r="D265" s="1" t="s">
        <v>1</v>
      </c>
      <c r="E265" s="2">
        <f>E161</f>
        <v>501.90000000000003</v>
      </c>
      <c r="G265" s="1" t="s">
        <v>1</v>
      </c>
      <c r="H265" s="2">
        <f>H161</f>
        <v>669.2</v>
      </c>
      <c r="J265" s="18">
        <v>12</v>
      </c>
      <c r="K265" s="34">
        <f>$K$271+3*$K$276</f>
        <v>513</v>
      </c>
      <c r="L265" s="32">
        <f>($B$4/6)*J265</f>
        <v>441.59999999999997</v>
      </c>
    </row>
    <row r="266" spans="1:12" ht="12.75">
      <c r="A266" s="1" t="s">
        <v>2</v>
      </c>
      <c r="B266" s="2">
        <f>B162</f>
        <v>217.48</v>
      </c>
      <c r="D266" s="1" t="s">
        <v>2</v>
      </c>
      <c r="E266" s="2">
        <f>E162</f>
        <v>326.21999999999997</v>
      </c>
      <c r="G266" s="1" t="s">
        <v>2</v>
      </c>
      <c r="H266" s="2">
        <f>H162</f>
        <v>434.96</v>
      </c>
      <c r="J266" s="20">
        <v>11</v>
      </c>
      <c r="K266" s="21">
        <f>$K$271+2*$K$276</f>
        <v>456</v>
      </c>
      <c r="L266" s="28">
        <f>($B$4/6)*J266</f>
        <v>404.79999999999995</v>
      </c>
    </row>
    <row r="267" spans="1:12" ht="12.75">
      <c r="A267" s="1" t="s">
        <v>83</v>
      </c>
      <c r="B267" s="2">
        <v>342</v>
      </c>
      <c r="D267" s="1" t="s">
        <v>83</v>
      </c>
      <c r="E267" s="2">
        <f>$B$267</f>
        <v>342</v>
      </c>
      <c r="G267" s="1" t="s">
        <v>83</v>
      </c>
      <c r="H267" s="2">
        <f>$B$267</f>
        <v>342</v>
      </c>
      <c r="J267" s="18">
        <v>10</v>
      </c>
      <c r="K267" s="34">
        <f>$K$271+$K$276</f>
        <v>399</v>
      </c>
      <c r="L267" s="32">
        <f>($B$4/6)*J267</f>
        <v>368</v>
      </c>
    </row>
    <row r="268" spans="1:12" ht="12.75">
      <c r="A268" s="1" t="s">
        <v>4</v>
      </c>
      <c r="B268" s="2">
        <f>B164</f>
        <v>194.28</v>
      </c>
      <c r="D268" s="1" t="s">
        <v>4</v>
      </c>
      <c r="E268" s="2">
        <f>E164</f>
        <v>291.42</v>
      </c>
      <c r="G268" s="1" t="s">
        <v>4</v>
      </c>
      <c r="H268" s="2">
        <f>H164</f>
        <v>388.56</v>
      </c>
      <c r="J268" s="27">
        <v>9</v>
      </c>
      <c r="K268" s="21">
        <f>$K$271</f>
        <v>342</v>
      </c>
      <c r="L268" s="28">
        <f>($B$4/6)*J268</f>
        <v>331.2</v>
      </c>
    </row>
    <row r="269" spans="1:12" ht="12.75">
      <c r="A269" s="8"/>
      <c r="B269" s="3">
        <f>SUM(B264:B268)</f>
        <v>1309.16</v>
      </c>
      <c r="D269" s="8"/>
      <c r="E269" s="3">
        <f>SUM(E264:E268)</f>
        <v>1682.3400000000001</v>
      </c>
      <c r="G269" s="8"/>
      <c r="H269" s="3">
        <f>SUM(H264:H268)</f>
        <v>2055.52</v>
      </c>
      <c r="J269" s="18">
        <v>8</v>
      </c>
      <c r="K269" s="34">
        <f>$K$271</f>
        <v>342</v>
      </c>
      <c r="L269" s="32">
        <f aca="true" t="shared" si="15" ref="L269:L276">($B$4/6)*J269</f>
        <v>294.4</v>
      </c>
    </row>
    <row r="270" spans="10:12" ht="12.75">
      <c r="J270" s="20">
        <v>7</v>
      </c>
      <c r="K270" s="21">
        <f>$K$271</f>
        <v>342</v>
      </c>
      <c r="L270" s="28">
        <f t="shared" si="15"/>
        <v>257.59999999999997</v>
      </c>
    </row>
    <row r="271" spans="1:12" ht="12.75">
      <c r="A271" s="5" t="s">
        <v>61</v>
      </c>
      <c r="D271" s="5" t="s">
        <v>62</v>
      </c>
      <c r="G271" s="5" t="s">
        <v>63</v>
      </c>
      <c r="J271" s="29">
        <v>6</v>
      </c>
      <c r="K271" s="33">
        <f aca="true" t="shared" si="16" ref="K271:K276">($B$267/6)*J271</f>
        <v>342</v>
      </c>
      <c r="L271" s="33">
        <f t="shared" si="15"/>
        <v>220.79999999999998</v>
      </c>
    </row>
    <row r="272" spans="1:12" ht="12.75">
      <c r="A272" s="1" t="s">
        <v>0</v>
      </c>
      <c r="B272" s="2">
        <f>$B$4</f>
        <v>220.79999999999998</v>
      </c>
      <c r="D272" s="1" t="s">
        <v>0</v>
      </c>
      <c r="E272" s="2">
        <f>$B$4</f>
        <v>220.79999999999998</v>
      </c>
      <c r="G272" s="1" t="s">
        <v>0</v>
      </c>
      <c r="H272" s="2">
        <f>$B$4</f>
        <v>220.79999999999998</v>
      </c>
      <c r="J272" s="20">
        <v>5</v>
      </c>
      <c r="K272" s="21">
        <f t="shared" si="16"/>
        <v>285</v>
      </c>
      <c r="L272" s="28">
        <f t="shared" si="15"/>
        <v>184</v>
      </c>
    </row>
    <row r="273" spans="1:12" ht="12.75">
      <c r="A273" s="1" t="s">
        <v>2</v>
      </c>
      <c r="B273" s="2">
        <f>B169</f>
        <v>217.48</v>
      </c>
      <c r="D273" s="1" t="s">
        <v>2</v>
      </c>
      <c r="E273" s="2">
        <f>E169</f>
        <v>326.21999999999997</v>
      </c>
      <c r="G273" s="1" t="s">
        <v>2</v>
      </c>
      <c r="H273" s="2">
        <f>H169</f>
        <v>434.96</v>
      </c>
      <c r="J273" s="18">
        <v>4</v>
      </c>
      <c r="K273" s="34">
        <f t="shared" si="16"/>
        <v>228</v>
      </c>
      <c r="L273" s="32">
        <f t="shared" si="15"/>
        <v>147.2</v>
      </c>
    </row>
    <row r="274" spans="1:12" ht="12.75">
      <c r="A274" s="1" t="s">
        <v>6</v>
      </c>
      <c r="B274" s="2">
        <f>B170</f>
        <v>815.04</v>
      </c>
      <c r="D274" s="1" t="s">
        <v>6</v>
      </c>
      <c r="E274" s="2">
        <f>E170</f>
        <v>1222.56</v>
      </c>
      <c r="G274" s="1" t="s">
        <v>6</v>
      </c>
      <c r="H274" s="2">
        <f>H170</f>
        <v>1630.08</v>
      </c>
      <c r="J274" s="20">
        <v>3</v>
      </c>
      <c r="K274" s="21">
        <f t="shared" si="16"/>
        <v>171</v>
      </c>
      <c r="L274" s="28">
        <f t="shared" si="15"/>
        <v>110.39999999999999</v>
      </c>
    </row>
    <row r="275" spans="1:12" ht="12.75">
      <c r="A275" s="1" t="s">
        <v>83</v>
      </c>
      <c r="B275" s="2">
        <f>$B$267</f>
        <v>342</v>
      </c>
      <c r="D275" s="1" t="s">
        <v>83</v>
      </c>
      <c r="E275" s="2">
        <f>$B$267</f>
        <v>342</v>
      </c>
      <c r="G275" s="1" t="s">
        <v>83</v>
      </c>
      <c r="H275" s="2">
        <f>$B$267</f>
        <v>342</v>
      </c>
      <c r="J275" s="18">
        <v>2</v>
      </c>
      <c r="K275" s="34">
        <f t="shared" si="16"/>
        <v>114</v>
      </c>
      <c r="L275" s="32">
        <f t="shared" si="15"/>
        <v>73.6</v>
      </c>
    </row>
    <row r="276" spans="1:12" ht="12.75">
      <c r="A276" s="1" t="s">
        <v>4</v>
      </c>
      <c r="B276" s="2">
        <f>B172</f>
        <v>194.28</v>
      </c>
      <c r="D276" s="1" t="s">
        <v>4</v>
      </c>
      <c r="E276" s="2">
        <f>E172</f>
        <v>291.42</v>
      </c>
      <c r="G276" s="1" t="s">
        <v>4</v>
      </c>
      <c r="H276" s="2">
        <f>H172</f>
        <v>388.56</v>
      </c>
      <c r="J276" s="20">
        <v>1</v>
      </c>
      <c r="K276" s="21">
        <f t="shared" si="16"/>
        <v>57</v>
      </c>
      <c r="L276" s="28">
        <f t="shared" si="15"/>
        <v>36.8</v>
      </c>
    </row>
    <row r="277" spans="1:8" ht="12.75">
      <c r="A277" s="8"/>
      <c r="B277" s="3">
        <f>SUM(B272:B276)</f>
        <v>1789.6</v>
      </c>
      <c r="D277" s="8"/>
      <c r="E277" s="3">
        <f>SUM(E272:E276)</f>
        <v>2403</v>
      </c>
      <c r="G277" s="8"/>
      <c r="H277" s="3">
        <f>SUM(H272:H276)</f>
        <v>3016.4</v>
      </c>
    </row>
    <row r="279" spans="1:7" ht="12.75">
      <c r="A279" s="4" t="s">
        <v>64</v>
      </c>
      <c r="D279" s="4" t="s">
        <v>65</v>
      </c>
      <c r="G279" s="4" t="s">
        <v>66</v>
      </c>
    </row>
    <row r="280" spans="1:8" ht="12.75">
      <c r="A280" s="7" t="s">
        <v>0</v>
      </c>
      <c r="B280" s="2">
        <f>$B$4</f>
        <v>220.79999999999998</v>
      </c>
      <c r="D280" s="7" t="s">
        <v>0</v>
      </c>
      <c r="E280" s="2">
        <f>$B$4</f>
        <v>220.79999999999998</v>
      </c>
      <c r="G280" s="7" t="s">
        <v>0</v>
      </c>
      <c r="H280" s="2">
        <f>$B$4</f>
        <v>220.79999999999998</v>
      </c>
    </row>
    <row r="281" spans="1:8" ht="12.75">
      <c r="A281" s="7" t="s">
        <v>1</v>
      </c>
      <c r="B281" s="6">
        <f>B177</f>
        <v>334.6</v>
      </c>
      <c r="D281" s="7" t="s">
        <v>1</v>
      </c>
      <c r="E281" s="6">
        <f>E177</f>
        <v>501.90000000000003</v>
      </c>
      <c r="G281" s="7" t="s">
        <v>1</v>
      </c>
      <c r="H281" s="6">
        <f>H177</f>
        <v>669.2</v>
      </c>
    </row>
    <row r="282" spans="1:8" ht="12.75">
      <c r="A282" s="7" t="s">
        <v>2</v>
      </c>
      <c r="B282" s="6">
        <f>B178</f>
        <v>356.04</v>
      </c>
      <c r="D282" s="7" t="s">
        <v>2</v>
      </c>
      <c r="E282" s="6">
        <f>E178</f>
        <v>534.0600000000001</v>
      </c>
      <c r="G282" s="7" t="s">
        <v>2</v>
      </c>
      <c r="H282" s="6">
        <f>H178</f>
        <v>712.08</v>
      </c>
    </row>
    <row r="283" spans="1:8" ht="12.75">
      <c r="A283" s="7" t="s">
        <v>83</v>
      </c>
      <c r="B283" s="2">
        <f>$B$267</f>
        <v>342</v>
      </c>
      <c r="D283" s="7" t="s">
        <v>83</v>
      </c>
      <c r="E283" s="2">
        <f>$B$267</f>
        <v>342</v>
      </c>
      <c r="G283" s="7" t="s">
        <v>83</v>
      </c>
      <c r="H283" s="2">
        <f>$B$267</f>
        <v>342</v>
      </c>
    </row>
    <row r="284" spans="1:8" ht="12.75">
      <c r="A284" s="7" t="s">
        <v>4</v>
      </c>
      <c r="B284" s="6">
        <f>B180</f>
        <v>194.28</v>
      </c>
      <c r="D284" s="7" t="s">
        <v>4</v>
      </c>
      <c r="E284" s="6">
        <f>E180</f>
        <v>291.42</v>
      </c>
      <c r="G284" s="7" t="s">
        <v>4</v>
      </c>
      <c r="H284" s="6">
        <f>H180</f>
        <v>388.56</v>
      </c>
    </row>
    <row r="285" spans="1:8" ht="12.75">
      <c r="A285" s="8"/>
      <c r="B285" s="3">
        <f>SUM(B280:B284)</f>
        <v>1447.72</v>
      </c>
      <c r="D285" s="8"/>
      <c r="E285" s="3">
        <f>SUM(E280:E284)</f>
        <v>1890.1800000000003</v>
      </c>
      <c r="G285" s="8"/>
      <c r="H285" s="3">
        <f>SUM(H280:H284)</f>
        <v>2332.64</v>
      </c>
    </row>
    <row r="287" spans="1:7" ht="12.75">
      <c r="A287" s="4" t="s">
        <v>67</v>
      </c>
      <c r="D287" s="4" t="s">
        <v>68</v>
      </c>
      <c r="G287" s="4" t="s">
        <v>69</v>
      </c>
    </row>
    <row r="288" spans="1:8" ht="12.75">
      <c r="A288" s="7" t="s">
        <v>0</v>
      </c>
      <c r="B288" s="2">
        <f>$B$4</f>
        <v>220.79999999999998</v>
      </c>
      <c r="D288" s="7" t="s">
        <v>0</v>
      </c>
      <c r="E288" s="2">
        <f>$B$4</f>
        <v>220.79999999999998</v>
      </c>
      <c r="G288" s="7" t="s">
        <v>0</v>
      </c>
      <c r="H288" s="2">
        <f>$B$4</f>
        <v>220.79999999999998</v>
      </c>
    </row>
    <row r="289" spans="1:8" ht="12.75">
      <c r="A289" s="7" t="s">
        <v>2</v>
      </c>
      <c r="B289" s="6">
        <f>B185</f>
        <v>356.04</v>
      </c>
      <c r="D289" s="7" t="s">
        <v>2</v>
      </c>
      <c r="E289" s="6">
        <f>E185</f>
        <v>534.0600000000001</v>
      </c>
      <c r="G289" s="7" t="s">
        <v>2</v>
      </c>
      <c r="H289" s="6">
        <f>H185</f>
        <v>712.08</v>
      </c>
    </row>
    <row r="290" spans="1:8" ht="12.75">
      <c r="A290" s="7" t="s">
        <v>6</v>
      </c>
      <c r="B290" s="6">
        <f>B186</f>
        <v>982.2</v>
      </c>
      <c r="D290" s="7" t="s">
        <v>6</v>
      </c>
      <c r="E290" s="6">
        <f>E186</f>
        <v>1473.3000000000002</v>
      </c>
      <c r="G290" s="7" t="s">
        <v>6</v>
      </c>
      <c r="H290" s="6">
        <f>H186</f>
        <v>1964.4</v>
      </c>
    </row>
    <row r="291" spans="1:8" ht="12.75">
      <c r="A291" s="7" t="s">
        <v>83</v>
      </c>
      <c r="B291" s="2">
        <f>$B$267</f>
        <v>342</v>
      </c>
      <c r="D291" s="7" t="s">
        <v>83</v>
      </c>
      <c r="E291" s="2">
        <f>$B$267</f>
        <v>342</v>
      </c>
      <c r="G291" s="7" t="s">
        <v>83</v>
      </c>
      <c r="H291" s="2">
        <f>$B$267</f>
        <v>342</v>
      </c>
    </row>
    <row r="292" spans="1:8" ht="12.75">
      <c r="A292" s="7" t="s">
        <v>4</v>
      </c>
      <c r="B292" s="6">
        <f>B188</f>
        <v>194.28</v>
      </c>
      <c r="D292" s="7" t="s">
        <v>4</v>
      </c>
      <c r="E292" s="6">
        <f>E188</f>
        <v>291.42</v>
      </c>
      <c r="G292" s="7" t="s">
        <v>4</v>
      </c>
      <c r="H292" s="6">
        <f>H188</f>
        <v>388.56</v>
      </c>
    </row>
    <row r="293" spans="1:8" ht="12.75">
      <c r="A293" s="8"/>
      <c r="B293" s="3">
        <f>SUM(B288:B292)</f>
        <v>2095.32</v>
      </c>
      <c r="D293" s="8"/>
      <c r="E293" s="3">
        <f>SUM(E288:E292)</f>
        <v>2861.5800000000004</v>
      </c>
      <c r="G293" s="8"/>
      <c r="H293" s="3">
        <f>SUM(H288:H292)</f>
        <v>3627.84</v>
      </c>
    </row>
    <row r="313" spans="1:9" ht="12.75">
      <c r="A313" s="46" t="s">
        <v>160</v>
      </c>
      <c r="B313" s="46"/>
      <c r="C313" s="46"/>
      <c r="D313" s="46"/>
      <c r="E313" s="46"/>
      <c r="F313" s="46"/>
      <c r="G313" s="46"/>
      <c r="H313" s="46"/>
      <c r="I313" s="46"/>
    </row>
    <row r="315" spans="1:17" ht="12.75">
      <c r="A315" s="4" t="s">
        <v>70</v>
      </c>
      <c r="D315" s="4" t="s">
        <v>71</v>
      </c>
      <c r="G315" s="4" t="s">
        <v>72</v>
      </c>
      <c r="Q315" s="38"/>
    </row>
    <row r="316" spans="1:12" ht="12.75">
      <c r="A316" s="1" t="s">
        <v>0</v>
      </c>
      <c r="B316" s="2">
        <f>$B$4</f>
        <v>220.79999999999998</v>
      </c>
      <c r="D316" s="1" t="s">
        <v>0</v>
      </c>
      <c r="E316" s="2">
        <f>$B$4</f>
        <v>220.79999999999998</v>
      </c>
      <c r="G316" s="1" t="s">
        <v>0</v>
      </c>
      <c r="H316" s="2">
        <f>$B$4</f>
        <v>220.79999999999998</v>
      </c>
      <c r="J316" s="19" t="s">
        <v>140</v>
      </c>
      <c r="K316" s="19" t="s">
        <v>84</v>
      </c>
      <c r="L316" s="19" t="s">
        <v>0</v>
      </c>
    </row>
    <row r="317" spans="1:12" ht="12.75">
      <c r="A317" s="1" t="s">
        <v>1</v>
      </c>
      <c r="B317" s="2">
        <f>B265</f>
        <v>334.6</v>
      </c>
      <c r="D317" s="1" t="s">
        <v>1</v>
      </c>
      <c r="E317" s="2">
        <f>E265</f>
        <v>501.90000000000003</v>
      </c>
      <c r="G317" s="1" t="s">
        <v>1</v>
      </c>
      <c r="H317" s="2">
        <f>H265</f>
        <v>669.2</v>
      </c>
      <c r="J317" s="36">
        <v>12</v>
      </c>
      <c r="K317" s="34">
        <f>($K$323)+3*$K$328</f>
        <v>495</v>
      </c>
      <c r="L317" s="32">
        <f aca="true" t="shared" si="17" ref="L317:L328">($B$4/6)*J317</f>
        <v>441.59999999999997</v>
      </c>
    </row>
    <row r="318" spans="1:12" ht="12.75">
      <c r="A318" s="1" t="s">
        <v>2</v>
      </c>
      <c r="B318" s="2">
        <f>B266</f>
        <v>217.48</v>
      </c>
      <c r="D318" s="1" t="s">
        <v>2</v>
      </c>
      <c r="E318" s="2">
        <f>E266</f>
        <v>326.21999999999997</v>
      </c>
      <c r="G318" s="1" t="s">
        <v>2</v>
      </c>
      <c r="H318" s="2">
        <f>H266</f>
        <v>434.96</v>
      </c>
      <c r="J318" s="20">
        <v>11</v>
      </c>
      <c r="K318" s="21">
        <f>($K$323)+2*$K$328</f>
        <v>440</v>
      </c>
      <c r="L318" s="28">
        <f t="shared" si="17"/>
        <v>404.79999999999995</v>
      </c>
    </row>
    <row r="319" spans="1:12" ht="12.75">
      <c r="A319" s="1" t="s">
        <v>84</v>
      </c>
      <c r="B319" s="2">
        <v>330</v>
      </c>
      <c r="D319" s="1" t="s">
        <v>84</v>
      </c>
      <c r="E319" s="2">
        <f>$B$319</f>
        <v>330</v>
      </c>
      <c r="G319" s="1" t="s">
        <v>84</v>
      </c>
      <c r="H319" s="2">
        <f>$B$319</f>
        <v>330</v>
      </c>
      <c r="J319" s="36">
        <v>10</v>
      </c>
      <c r="K319" s="34">
        <f>($K$323)+$K$328</f>
        <v>385</v>
      </c>
      <c r="L319" s="32">
        <f t="shared" si="17"/>
        <v>368</v>
      </c>
    </row>
    <row r="320" spans="1:14" ht="12.75">
      <c r="A320" s="1" t="s">
        <v>4</v>
      </c>
      <c r="B320" s="2">
        <f>B268</f>
        <v>194.28</v>
      </c>
      <c r="D320" s="1" t="s">
        <v>4</v>
      </c>
      <c r="E320" s="2">
        <f>E268</f>
        <v>291.42</v>
      </c>
      <c r="G320" s="1" t="s">
        <v>4</v>
      </c>
      <c r="H320" s="2">
        <f>H268</f>
        <v>388.56</v>
      </c>
      <c r="J320" s="27">
        <v>9</v>
      </c>
      <c r="K320" s="21">
        <f>$K$323</f>
        <v>330</v>
      </c>
      <c r="L320" s="28">
        <f t="shared" si="17"/>
        <v>331.2</v>
      </c>
      <c r="N320" s="11"/>
    </row>
    <row r="321" spans="1:12" ht="12.75">
      <c r="A321" s="8"/>
      <c r="B321" s="3">
        <f>SUM(B316:B320)</f>
        <v>1297.16</v>
      </c>
      <c r="D321" s="8"/>
      <c r="E321" s="3">
        <f>SUM(E316:E320)</f>
        <v>1670.3400000000001</v>
      </c>
      <c r="G321" s="8"/>
      <c r="H321" s="3">
        <f>SUM(H316:H320)</f>
        <v>2043.52</v>
      </c>
      <c r="J321" s="36">
        <v>8</v>
      </c>
      <c r="K321" s="34">
        <f>$K$323</f>
        <v>330</v>
      </c>
      <c r="L321" s="32">
        <f t="shared" si="17"/>
        <v>294.4</v>
      </c>
    </row>
    <row r="322" spans="10:12" ht="12.75">
      <c r="J322" s="20">
        <v>7</v>
      </c>
      <c r="K322" s="21">
        <f>$K$323</f>
        <v>330</v>
      </c>
      <c r="L322" s="28">
        <f t="shared" si="17"/>
        <v>257.59999999999997</v>
      </c>
    </row>
    <row r="323" spans="1:12" ht="12.75">
      <c r="A323" s="5" t="s">
        <v>73</v>
      </c>
      <c r="D323" s="5" t="s">
        <v>74</v>
      </c>
      <c r="G323" s="5" t="s">
        <v>75</v>
      </c>
      <c r="J323" s="37">
        <v>6</v>
      </c>
      <c r="K323" s="33">
        <f aca="true" t="shared" si="18" ref="K323:K328">($B$319/6)*J323</f>
        <v>330</v>
      </c>
      <c r="L323" s="33">
        <f t="shared" si="17"/>
        <v>220.79999999999998</v>
      </c>
    </row>
    <row r="324" spans="1:13" ht="12.75">
      <c r="A324" s="1" t="s">
        <v>0</v>
      </c>
      <c r="B324" s="2">
        <f>$B$4</f>
        <v>220.79999999999998</v>
      </c>
      <c r="D324" s="1" t="s">
        <v>0</v>
      </c>
      <c r="E324" s="2">
        <f>$B$4</f>
        <v>220.79999999999998</v>
      </c>
      <c r="G324" s="1" t="s">
        <v>0</v>
      </c>
      <c r="H324" s="2">
        <f>$B$4</f>
        <v>220.79999999999998</v>
      </c>
      <c r="J324" s="20">
        <v>5</v>
      </c>
      <c r="K324" s="28">
        <f t="shared" si="18"/>
        <v>275</v>
      </c>
      <c r="L324" s="28">
        <f t="shared" si="17"/>
        <v>184</v>
      </c>
      <c r="M324" s="38"/>
    </row>
    <row r="325" spans="1:12" ht="12.75">
      <c r="A325" s="1" t="s">
        <v>2</v>
      </c>
      <c r="B325" s="2">
        <f>B273</f>
        <v>217.48</v>
      </c>
      <c r="D325" s="1" t="s">
        <v>2</v>
      </c>
      <c r="E325" s="2">
        <f>E273</f>
        <v>326.21999999999997</v>
      </c>
      <c r="G325" s="1" t="s">
        <v>2</v>
      </c>
      <c r="H325" s="2">
        <f>H273</f>
        <v>434.96</v>
      </c>
      <c r="J325" s="36">
        <v>4</v>
      </c>
      <c r="K325" s="32">
        <f t="shared" si="18"/>
        <v>220</v>
      </c>
      <c r="L325" s="32">
        <f t="shared" si="17"/>
        <v>147.2</v>
      </c>
    </row>
    <row r="326" spans="1:12" ht="12.75">
      <c r="A326" s="1" t="s">
        <v>6</v>
      </c>
      <c r="B326" s="2">
        <f>B274</f>
        <v>815.04</v>
      </c>
      <c r="D326" s="1" t="s">
        <v>6</v>
      </c>
      <c r="E326" s="2">
        <f>E274</f>
        <v>1222.56</v>
      </c>
      <c r="G326" s="1" t="s">
        <v>6</v>
      </c>
      <c r="H326" s="2">
        <f>H274</f>
        <v>1630.08</v>
      </c>
      <c r="J326" s="20">
        <v>3</v>
      </c>
      <c r="K326" s="28">
        <f t="shared" si="18"/>
        <v>165</v>
      </c>
      <c r="L326" s="28">
        <f t="shared" si="17"/>
        <v>110.39999999999999</v>
      </c>
    </row>
    <row r="327" spans="1:12" ht="12.75">
      <c r="A327" s="1" t="s">
        <v>84</v>
      </c>
      <c r="B327" s="2">
        <f>$B$319</f>
        <v>330</v>
      </c>
      <c r="D327" s="1" t="s">
        <v>84</v>
      </c>
      <c r="E327" s="2">
        <f>$B$319</f>
        <v>330</v>
      </c>
      <c r="G327" s="1" t="s">
        <v>84</v>
      </c>
      <c r="H327" s="2">
        <f>$B$319</f>
        <v>330</v>
      </c>
      <c r="J327" s="36">
        <v>2</v>
      </c>
      <c r="K327" s="32">
        <f t="shared" si="18"/>
        <v>110</v>
      </c>
      <c r="L327" s="32">
        <f t="shared" si="17"/>
        <v>73.6</v>
      </c>
    </row>
    <row r="328" spans="1:12" ht="12.75">
      <c r="A328" s="1" t="s">
        <v>4</v>
      </c>
      <c r="B328" s="2">
        <f>B276</f>
        <v>194.28</v>
      </c>
      <c r="D328" s="1" t="s">
        <v>4</v>
      </c>
      <c r="E328" s="2">
        <f>E276</f>
        <v>291.42</v>
      </c>
      <c r="G328" s="1" t="s">
        <v>4</v>
      </c>
      <c r="H328" s="2">
        <f>H276</f>
        <v>388.56</v>
      </c>
      <c r="J328" s="20">
        <v>1</v>
      </c>
      <c r="K328" s="28">
        <f t="shared" si="18"/>
        <v>55</v>
      </c>
      <c r="L328" s="28">
        <f t="shared" si="17"/>
        <v>36.8</v>
      </c>
    </row>
    <row r="329" spans="1:8" ht="12.75">
      <c r="A329" s="8"/>
      <c r="B329" s="3">
        <f>SUM(B324:B328)</f>
        <v>1777.6</v>
      </c>
      <c r="D329" s="8"/>
      <c r="E329" s="3">
        <f>SUM(E324:E328)</f>
        <v>2391</v>
      </c>
      <c r="G329" s="8"/>
      <c r="H329" s="3">
        <f>SUM(H324:H328)</f>
        <v>3004.4</v>
      </c>
    </row>
    <row r="331" spans="1:7" ht="12.75">
      <c r="A331" s="4" t="s">
        <v>76</v>
      </c>
      <c r="D331" s="4" t="s">
        <v>77</v>
      </c>
      <c r="G331" s="4" t="s">
        <v>78</v>
      </c>
    </row>
    <row r="332" spans="1:8" ht="12.75">
      <c r="A332" s="7" t="s">
        <v>0</v>
      </c>
      <c r="B332" s="2">
        <f>$B$4</f>
        <v>220.79999999999998</v>
      </c>
      <c r="D332" s="7" t="s">
        <v>0</v>
      </c>
      <c r="E332" s="2">
        <f>$B$4</f>
        <v>220.79999999999998</v>
      </c>
      <c r="G332" s="7" t="s">
        <v>0</v>
      </c>
      <c r="H332" s="2">
        <f>$B$4</f>
        <v>220.79999999999998</v>
      </c>
    </row>
    <row r="333" spans="1:8" ht="12.75">
      <c r="A333" s="7" t="s">
        <v>1</v>
      </c>
      <c r="B333" s="6">
        <f>B281</f>
        <v>334.6</v>
      </c>
      <c r="D333" s="7" t="s">
        <v>1</v>
      </c>
      <c r="E333" s="6">
        <f>E281</f>
        <v>501.90000000000003</v>
      </c>
      <c r="G333" s="7" t="s">
        <v>1</v>
      </c>
      <c r="H333" s="6">
        <f>H281</f>
        <v>669.2</v>
      </c>
    </row>
    <row r="334" spans="1:8" ht="12.75">
      <c r="A334" s="7" t="s">
        <v>2</v>
      </c>
      <c r="B334" s="6">
        <f>B282</f>
        <v>356.04</v>
      </c>
      <c r="D334" s="7" t="s">
        <v>2</v>
      </c>
      <c r="E334" s="6">
        <f>E282</f>
        <v>534.0600000000001</v>
      </c>
      <c r="G334" s="7" t="s">
        <v>2</v>
      </c>
      <c r="H334" s="6">
        <f>H282</f>
        <v>712.08</v>
      </c>
    </row>
    <row r="335" spans="1:8" ht="12.75">
      <c r="A335" s="7" t="s">
        <v>84</v>
      </c>
      <c r="B335" s="2">
        <f>$B$319</f>
        <v>330</v>
      </c>
      <c r="D335" s="7" t="s">
        <v>84</v>
      </c>
      <c r="E335" s="2">
        <f>$B$319</f>
        <v>330</v>
      </c>
      <c r="G335" s="7" t="s">
        <v>84</v>
      </c>
      <c r="H335" s="2">
        <f>$B$319</f>
        <v>330</v>
      </c>
    </row>
    <row r="336" spans="1:8" ht="12.75">
      <c r="A336" s="7" t="s">
        <v>4</v>
      </c>
      <c r="B336" s="6">
        <f>B284</f>
        <v>194.28</v>
      </c>
      <c r="D336" s="7" t="s">
        <v>4</v>
      </c>
      <c r="E336" s="6">
        <f>E284</f>
        <v>291.42</v>
      </c>
      <c r="G336" s="7" t="s">
        <v>4</v>
      </c>
      <c r="H336" s="6">
        <f>H284</f>
        <v>388.56</v>
      </c>
    </row>
    <row r="337" spans="1:8" ht="12.75">
      <c r="A337" s="8"/>
      <c r="B337" s="3">
        <f>SUM(B332:B336)</f>
        <v>1435.72</v>
      </c>
      <c r="D337" s="8"/>
      <c r="E337" s="3">
        <f>SUM(E332:E336)</f>
        <v>1878.1800000000003</v>
      </c>
      <c r="G337" s="8"/>
      <c r="H337" s="3">
        <f>SUM(H332:H336)</f>
        <v>2320.64</v>
      </c>
    </row>
    <row r="339" spans="1:7" ht="12.75">
      <c r="A339" s="4" t="s">
        <v>79</v>
      </c>
      <c r="D339" s="4" t="s">
        <v>80</v>
      </c>
      <c r="G339" s="4" t="s">
        <v>81</v>
      </c>
    </row>
    <row r="340" spans="1:8" ht="12.75">
      <c r="A340" s="7" t="s">
        <v>0</v>
      </c>
      <c r="B340" s="2">
        <f>$B$4</f>
        <v>220.79999999999998</v>
      </c>
      <c r="D340" s="7" t="s">
        <v>0</v>
      </c>
      <c r="E340" s="2">
        <f>$B$4</f>
        <v>220.79999999999998</v>
      </c>
      <c r="G340" s="7" t="s">
        <v>0</v>
      </c>
      <c r="H340" s="2">
        <f>$B$4</f>
        <v>220.79999999999998</v>
      </c>
    </row>
    <row r="341" spans="1:8" ht="12.75">
      <c r="A341" s="7" t="s">
        <v>2</v>
      </c>
      <c r="B341" s="6">
        <f>B289</f>
        <v>356.04</v>
      </c>
      <c r="D341" s="7" t="s">
        <v>2</v>
      </c>
      <c r="E341" s="6">
        <f>E289</f>
        <v>534.0600000000001</v>
      </c>
      <c r="G341" s="7" t="s">
        <v>2</v>
      </c>
      <c r="H341" s="6">
        <f>H289</f>
        <v>712.08</v>
      </c>
    </row>
    <row r="342" spans="1:8" ht="12.75">
      <c r="A342" s="7" t="s">
        <v>6</v>
      </c>
      <c r="B342" s="6">
        <f>B290</f>
        <v>982.2</v>
      </c>
      <c r="D342" s="7" t="s">
        <v>6</v>
      </c>
      <c r="E342" s="6">
        <f>E290</f>
        <v>1473.3000000000002</v>
      </c>
      <c r="G342" s="7" t="s">
        <v>6</v>
      </c>
      <c r="H342" s="6">
        <f>H290</f>
        <v>1964.4</v>
      </c>
    </row>
    <row r="343" spans="1:8" ht="12.75">
      <c r="A343" s="7" t="s">
        <v>84</v>
      </c>
      <c r="B343" s="2">
        <f>$B$319</f>
        <v>330</v>
      </c>
      <c r="D343" s="7" t="s">
        <v>84</v>
      </c>
      <c r="E343" s="2">
        <f>$B$319</f>
        <v>330</v>
      </c>
      <c r="G343" s="7" t="s">
        <v>84</v>
      </c>
      <c r="H343" s="2">
        <f>$B$319</f>
        <v>330</v>
      </c>
    </row>
    <row r="344" spans="1:8" ht="12.75">
      <c r="A344" s="7" t="s">
        <v>4</v>
      </c>
      <c r="B344" s="6">
        <f>B292</f>
        <v>194.28</v>
      </c>
      <c r="D344" s="7" t="s">
        <v>4</v>
      </c>
      <c r="E344" s="6">
        <f>E292</f>
        <v>291.42</v>
      </c>
      <c r="G344" s="7" t="s">
        <v>4</v>
      </c>
      <c r="H344" s="6">
        <f>H292</f>
        <v>388.56</v>
      </c>
    </row>
    <row r="345" spans="1:8" ht="12.75">
      <c r="A345" s="8"/>
      <c r="B345" s="3">
        <f>SUM(B340:B344)</f>
        <v>2083.32</v>
      </c>
      <c r="D345" s="8"/>
      <c r="E345" s="3">
        <f>SUM(E340:E344)</f>
        <v>2849.5800000000004</v>
      </c>
      <c r="G345" s="8"/>
      <c r="H345" s="3">
        <f>SUM(H340:H344)</f>
        <v>3615.84</v>
      </c>
    </row>
    <row r="365" spans="1:9" ht="12.75">
      <c r="A365" s="46" t="s">
        <v>173</v>
      </c>
      <c r="B365" s="46"/>
      <c r="C365" s="46"/>
      <c r="D365" s="46"/>
      <c r="E365" s="46"/>
      <c r="F365" s="46"/>
      <c r="G365" s="46"/>
      <c r="H365" s="46"/>
      <c r="I365" s="24"/>
    </row>
    <row r="367" spans="1:7" ht="12.75">
      <c r="A367" s="4" t="s">
        <v>122</v>
      </c>
      <c r="D367" s="4" t="s">
        <v>123</v>
      </c>
      <c r="G367" s="4" t="s">
        <v>124</v>
      </c>
    </row>
    <row r="368" spans="1:12" ht="12.75">
      <c r="A368" s="1" t="s">
        <v>0</v>
      </c>
      <c r="B368" s="43">
        <f>36.8*6</f>
        <v>220.79999999999998</v>
      </c>
      <c r="D368" s="1" t="s">
        <v>0</v>
      </c>
      <c r="E368" s="2">
        <f>$B$4</f>
        <v>220.79999999999998</v>
      </c>
      <c r="G368" s="1" t="s">
        <v>0</v>
      </c>
      <c r="H368" s="2">
        <f>$B$4</f>
        <v>220.79999999999998</v>
      </c>
      <c r="J368" s="19" t="s">
        <v>140</v>
      </c>
      <c r="K368" s="19" t="s">
        <v>3</v>
      </c>
      <c r="L368" s="19" t="s">
        <v>0</v>
      </c>
    </row>
    <row r="369" spans="1:12" ht="12.75">
      <c r="A369" s="1" t="s">
        <v>1</v>
      </c>
      <c r="B369" s="2">
        <f>83.65*4</f>
        <v>334.6</v>
      </c>
      <c r="C369" s="17"/>
      <c r="D369" s="1" t="s">
        <v>1</v>
      </c>
      <c r="E369" s="2">
        <f>83.65*6</f>
        <v>501.90000000000003</v>
      </c>
      <c r="F369" s="17"/>
      <c r="G369" s="1" t="s">
        <v>1</v>
      </c>
      <c r="H369" s="2">
        <f>83.65*8</f>
        <v>669.2</v>
      </c>
      <c r="J369" s="36">
        <v>12</v>
      </c>
      <c r="K369" s="34">
        <f>($K$375)+3*$K$380</f>
        <v>4557</v>
      </c>
      <c r="L369" s="34">
        <f aca="true" t="shared" si="19" ref="L369:L374">($B$368/6)*J369</f>
        <v>441.59999999999997</v>
      </c>
    </row>
    <row r="370" spans="1:13" ht="12.75">
      <c r="A370" s="1" t="s">
        <v>2</v>
      </c>
      <c r="B370" s="2">
        <f>54.37*4</f>
        <v>217.48</v>
      </c>
      <c r="C370" s="17"/>
      <c r="D370" s="1" t="s">
        <v>2</v>
      </c>
      <c r="E370" s="2">
        <f>54.37*6</f>
        <v>326.21999999999997</v>
      </c>
      <c r="F370" s="17"/>
      <c r="G370" s="1" t="s">
        <v>2</v>
      </c>
      <c r="H370" s="2">
        <f>54.37*8</f>
        <v>434.96</v>
      </c>
      <c r="J370" s="20">
        <v>11</v>
      </c>
      <c r="K370" s="21">
        <f>($K$375)+2*$K$380</f>
        <v>4050.6666666666665</v>
      </c>
      <c r="L370" s="21">
        <f t="shared" si="19"/>
        <v>404.79999999999995</v>
      </c>
      <c r="M370" s="11"/>
    </row>
    <row r="371" spans="1:12" ht="12.75">
      <c r="A371" s="1" t="s">
        <v>3</v>
      </c>
      <c r="B371" s="2">
        <v>3038</v>
      </c>
      <c r="D371" s="1" t="s">
        <v>3</v>
      </c>
      <c r="E371" s="2">
        <f>$B$371</f>
        <v>3038</v>
      </c>
      <c r="G371" s="1" t="s">
        <v>3</v>
      </c>
      <c r="H371" s="2">
        <f>$B$371</f>
        <v>3038</v>
      </c>
      <c r="J371" s="36">
        <v>10</v>
      </c>
      <c r="K371" s="34">
        <f>($K$375)+$K$380</f>
        <v>3544.3333333333335</v>
      </c>
      <c r="L371" s="34">
        <f t="shared" si="19"/>
        <v>368</v>
      </c>
    </row>
    <row r="372" spans="1:12" ht="12.75">
      <c r="A372" s="1" t="s">
        <v>4</v>
      </c>
      <c r="B372" s="2">
        <f>48.57*4</f>
        <v>194.28</v>
      </c>
      <c r="C372" s="17"/>
      <c r="D372" s="1" t="s">
        <v>4</v>
      </c>
      <c r="E372" s="2">
        <f>48.57*6</f>
        <v>291.42</v>
      </c>
      <c r="F372" s="17"/>
      <c r="G372" s="1" t="s">
        <v>4</v>
      </c>
      <c r="H372" s="2">
        <f>48.57*8</f>
        <v>388.56</v>
      </c>
      <c r="J372" s="27">
        <v>9</v>
      </c>
      <c r="K372" s="21">
        <f>$K$375</f>
        <v>3038</v>
      </c>
      <c r="L372" s="21">
        <f t="shared" si="19"/>
        <v>331.2</v>
      </c>
    </row>
    <row r="373" spans="1:12" ht="12.75">
      <c r="A373" s="8"/>
      <c r="B373" s="3">
        <f>SUM(B368:B372)</f>
        <v>4005.1600000000003</v>
      </c>
      <c r="D373" s="8"/>
      <c r="E373" s="3">
        <f>SUM(E368:E372)</f>
        <v>4378.34</v>
      </c>
      <c r="G373" s="8"/>
      <c r="H373" s="3">
        <f>SUM(H368:H372)</f>
        <v>4751.52</v>
      </c>
      <c r="J373" s="36">
        <v>8</v>
      </c>
      <c r="K373" s="34">
        <f>$K$375</f>
        <v>3038</v>
      </c>
      <c r="L373" s="34">
        <f t="shared" si="19"/>
        <v>294.4</v>
      </c>
    </row>
    <row r="374" spans="10:12" ht="12.75">
      <c r="J374" s="20">
        <v>7</v>
      </c>
      <c r="K374" s="21">
        <f>$K$375</f>
        <v>3038</v>
      </c>
      <c r="L374" s="21">
        <f t="shared" si="19"/>
        <v>257.59999999999997</v>
      </c>
    </row>
    <row r="375" spans="1:12" ht="12.75">
      <c r="A375" s="5" t="s">
        <v>125</v>
      </c>
      <c r="D375" s="5" t="s">
        <v>126</v>
      </c>
      <c r="G375" s="5" t="s">
        <v>127</v>
      </c>
      <c r="J375" s="37">
        <v>6</v>
      </c>
      <c r="K375" s="33">
        <f aca="true" t="shared" si="20" ref="K375:K380">($B$371/6)*J375</f>
        <v>3038</v>
      </c>
      <c r="L375" s="33">
        <f aca="true" t="shared" si="21" ref="L375:L380">($B$368/6)*J375</f>
        <v>220.79999999999998</v>
      </c>
    </row>
    <row r="376" spans="1:12" ht="12.75">
      <c r="A376" s="1" t="s">
        <v>0</v>
      </c>
      <c r="B376" s="2">
        <f>$B$4</f>
        <v>220.79999999999998</v>
      </c>
      <c r="D376" s="1" t="s">
        <v>0</v>
      </c>
      <c r="E376" s="2">
        <f>$B$4</f>
        <v>220.79999999999998</v>
      </c>
      <c r="G376" s="1" t="s">
        <v>0</v>
      </c>
      <c r="H376" s="2">
        <f>$B$4</f>
        <v>220.79999999999998</v>
      </c>
      <c r="J376" s="20">
        <v>5</v>
      </c>
      <c r="K376" s="21">
        <f t="shared" si="20"/>
        <v>2531.6666666666665</v>
      </c>
      <c r="L376" s="21">
        <f t="shared" si="21"/>
        <v>184</v>
      </c>
    </row>
    <row r="377" spans="1:12" ht="12.75">
      <c r="A377" s="1" t="s">
        <v>2</v>
      </c>
      <c r="B377" s="2">
        <f>B370</f>
        <v>217.48</v>
      </c>
      <c r="C377" s="17"/>
      <c r="D377" s="1" t="s">
        <v>2</v>
      </c>
      <c r="E377" s="2">
        <f>E370</f>
        <v>326.21999999999997</v>
      </c>
      <c r="F377" s="17"/>
      <c r="G377" s="1" t="s">
        <v>2</v>
      </c>
      <c r="H377" s="2">
        <f>H370</f>
        <v>434.96</v>
      </c>
      <c r="J377" s="36">
        <v>4</v>
      </c>
      <c r="K377" s="34">
        <f t="shared" si="20"/>
        <v>2025.3333333333333</v>
      </c>
      <c r="L377" s="34">
        <f t="shared" si="21"/>
        <v>147.2</v>
      </c>
    </row>
    <row r="378" spans="1:12" ht="12.75">
      <c r="A378" s="1" t="s">
        <v>5</v>
      </c>
      <c r="B378" s="2">
        <f>212.53*4</f>
        <v>850.12</v>
      </c>
      <c r="C378" s="17"/>
      <c r="D378" s="1" t="s">
        <v>5</v>
      </c>
      <c r="E378" s="2">
        <f>212.53*6</f>
        <v>1275.18</v>
      </c>
      <c r="F378" s="17"/>
      <c r="G378" s="1" t="s">
        <v>5</v>
      </c>
      <c r="H378" s="2">
        <f>212.53*8</f>
        <v>1700.24</v>
      </c>
      <c r="J378" s="20">
        <v>3</v>
      </c>
      <c r="K378" s="21">
        <f t="shared" si="20"/>
        <v>1519</v>
      </c>
      <c r="L378" s="21">
        <f t="shared" si="21"/>
        <v>110.39999999999999</v>
      </c>
    </row>
    <row r="379" spans="1:12" ht="12.75">
      <c r="A379" s="1" t="s">
        <v>3</v>
      </c>
      <c r="B379" s="2">
        <f>$B$371</f>
        <v>3038</v>
      </c>
      <c r="C379" s="17"/>
      <c r="D379" s="1" t="s">
        <v>3</v>
      </c>
      <c r="E379" s="2">
        <f>$B$371</f>
        <v>3038</v>
      </c>
      <c r="G379" s="1" t="s">
        <v>3</v>
      </c>
      <c r="H379" s="2">
        <f>$B$371</f>
        <v>3038</v>
      </c>
      <c r="J379" s="36">
        <v>2</v>
      </c>
      <c r="K379" s="34">
        <f t="shared" si="20"/>
        <v>1012.6666666666666</v>
      </c>
      <c r="L379" s="34">
        <f t="shared" si="21"/>
        <v>73.6</v>
      </c>
    </row>
    <row r="380" spans="1:12" ht="12.75">
      <c r="A380" s="1" t="s">
        <v>4</v>
      </c>
      <c r="B380" s="2">
        <f>B372</f>
        <v>194.28</v>
      </c>
      <c r="C380" s="17"/>
      <c r="D380" s="1" t="s">
        <v>4</v>
      </c>
      <c r="E380" s="2">
        <f>E372</f>
        <v>291.42</v>
      </c>
      <c r="F380" s="17"/>
      <c r="G380" s="1" t="s">
        <v>4</v>
      </c>
      <c r="H380" s="2">
        <f>H372</f>
        <v>388.56</v>
      </c>
      <c r="J380" s="20">
        <v>1</v>
      </c>
      <c r="K380" s="21">
        <f t="shared" si="20"/>
        <v>506.3333333333333</v>
      </c>
      <c r="L380" s="21">
        <f t="shared" si="21"/>
        <v>36.8</v>
      </c>
    </row>
    <row r="381" spans="1:11" ht="12.75">
      <c r="A381" s="8"/>
      <c r="B381" s="3">
        <f>SUM(B376:B380)</f>
        <v>4520.679999999999</v>
      </c>
      <c r="D381" s="8"/>
      <c r="E381" s="3">
        <f>SUM(E376:E380)</f>
        <v>5151.62</v>
      </c>
      <c r="G381" s="8"/>
      <c r="H381" s="3">
        <f>SUM(H376:H380)</f>
        <v>5782.56</v>
      </c>
      <c r="K381" s="35"/>
    </row>
    <row r="383" spans="1:7" ht="12.75">
      <c r="A383" s="5" t="s">
        <v>128</v>
      </c>
      <c r="D383" s="5" t="s">
        <v>129</v>
      </c>
      <c r="G383" s="5" t="s">
        <v>130</v>
      </c>
    </row>
    <row r="384" spans="1:8" ht="12.75">
      <c r="A384" s="1" t="s">
        <v>0</v>
      </c>
      <c r="B384" s="2">
        <f>$B$4</f>
        <v>220.79999999999998</v>
      </c>
      <c r="D384" s="1" t="s">
        <v>0</v>
      </c>
      <c r="E384" s="2">
        <f>$B$4</f>
        <v>220.79999999999998</v>
      </c>
      <c r="G384" s="1" t="s">
        <v>0</v>
      </c>
      <c r="H384" s="2">
        <f>$B$4</f>
        <v>220.79999999999998</v>
      </c>
    </row>
    <row r="385" spans="1:8" ht="12.75">
      <c r="A385" s="1" t="s">
        <v>2</v>
      </c>
      <c r="B385" s="2">
        <f>B370</f>
        <v>217.48</v>
      </c>
      <c r="C385" s="17"/>
      <c r="D385" s="1" t="s">
        <v>2</v>
      </c>
      <c r="E385" s="2">
        <f>E370</f>
        <v>326.21999999999997</v>
      </c>
      <c r="F385" s="17"/>
      <c r="G385" s="1" t="s">
        <v>2</v>
      </c>
      <c r="H385" s="2">
        <f>H370</f>
        <v>434.96</v>
      </c>
    </row>
    <row r="386" spans="1:8" ht="12.75">
      <c r="A386" s="1" t="s">
        <v>6</v>
      </c>
      <c r="B386" s="2">
        <f>203.76*4</f>
        <v>815.04</v>
      </c>
      <c r="C386" s="17"/>
      <c r="D386" s="1" t="s">
        <v>6</v>
      </c>
      <c r="E386" s="2">
        <f>203.76*6</f>
        <v>1222.56</v>
      </c>
      <c r="F386" s="17"/>
      <c r="G386" s="1" t="s">
        <v>6</v>
      </c>
      <c r="H386" s="2">
        <f>203.76*8</f>
        <v>1630.08</v>
      </c>
    </row>
    <row r="387" spans="1:8" ht="12.75">
      <c r="A387" s="1" t="s">
        <v>3</v>
      </c>
      <c r="B387" s="2">
        <f>$B$371</f>
        <v>3038</v>
      </c>
      <c r="D387" s="1" t="s">
        <v>3</v>
      </c>
      <c r="E387" s="2">
        <f>$B$371</f>
        <v>3038</v>
      </c>
      <c r="G387" s="1" t="s">
        <v>3</v>
      </c>
      <c r="H387" s="2">
        <f>$B$371</f>
        <v>3038</v>
      </c>
    </row>
    <row r="388" spans="1:8" ht="12.75">
      <c r="A388" s="1" t="s">
        <v>4</v>
      </c>
      <c r="B388" s="2">
        <f>B372</f>
        <v>194.28</v>
      </c>
      <c r="C388" s="17"/>
      <c r="D388" s="1" t="s">
        <v>4</v>
      </c>
      <c r="E388" s="2">
        <f>E372</f>
        <v>291.42</v>
      </c>
      <c r="F388" s="17"/>
      <c r="G388" s="1" t="s">
        <v>4</v>
      </c>
      <c r="H388" s="2">
        <f>H372</f>
        <v>388.56</v>
      </c>
    </row>
    <row r="389" spans="1:8" ht="12.75">
      <c r="A389" s="8"/>
      <c r="B389" s="3">
        <f>SUM(B384:B388)</f>
        <v>4485.599999999999</v>
      </c>
      <c r="D389" s="8"/>
      <c r="E389" s="3">
        <f>SUM(E384:E388)</f>
        <v>5099</v>
      </c>
      <c r="G389" s="8"/>
      <c r="H389" s="3">
        <f>SUM(H384:H388)</f>
        <v>5712.400000000001</v>
      </c>
    </row>
    <row r="391" spans="1:7" ht="12.75">
      <c r="A391" s="4" t="s">
        <v>131</v>
      </c>
      <c r="D391" s="4" t="s">
        <v>132</v>
      </c>
      <c r="G391" s="4" t="s">
        <v>133</v>
      </c>
    </row>
    <row r="392" spans="1:12" ht="12.75">
      <c r="A392" s="7" t="s">
        <v>0</v>
      </c>
      <c r="B392" s="2">
        <f>$B$4</f>
        <v>220.79999999999998</v>
      </c>
      <c r="D392" s="7" t="s">
        <v>0</v>
      </c>
      <c r="E392" s="2">
        <f>$B$4</f>
        <v>220.79999999999998</v>
      </c>
      <c r="G392" s="7" t="s">
        <v>0</v>
      </c>
      <c r="H392" s="2">
        <f>$B$4</f>
        <v>220.79999999999998</v>
      </c>
      <c r="J392" s="19" t="s">
        <v>140</v>
      </c>
      <c r="K392" s="19" t="s">
        <v>3</v>
      </c>
      <c r="L392" s="19" t="s">
        <v>0</v>
      </c>
    </row>
    <row r="393" spans="1:12" ht="12.75">
      <c r="A393" s="7" t="s">
        <v>1</v>
      </c>
      <c r="B393" s="6">
        <f>B31</f>
        <v>334.6</v>
      </c>
      <c r="D393" s="7" t="s">
        <v>1</v>
      </c>
      <c r="E393" s="6">
        <f>E31</f>
        <v>501.90000000000003</v>
      </c>
      <c r="G393" s="7" t="s">
        <v>1</v>
      </c>
      <c r="H393" s="6">
        <f>H31</f>
        <v>669.2</v>
      </c>
      <c r="J393" s="36">
        <v>12</v>
      </c>
      <c r="K393" s="34">
        <f>($K$375)+3*$K$380</f>
        <v>4557</v>
      </c>
      <c r="L393" s="34">
        <f aca="true" t="shared" si="22" ref="L393:L398">($B$368/6)*J393</f>
        <v>441.59999999999997</v>
      </c>
    </row>
    <row r="394" spans="1:12" ht="12.75">
      <c r="A394" s="7" t="s">
        <v>2</v>
      </c>
      <c r="B394" s="6">
        <f>B32</f>
        <v>356.04</v>
      </c>
      <c r="D394" s="7" t="s">
        <v>2</v>
      </c>
      <c r="E394" s="6">
        <f>E32</f>
        <v>534.0600000000001</v>
      </c>
      <c r="G394" s="7" t="s">
        <v>2</v>
      </c>
      <c r="H394" s="6">
        <f>H32</f>
        <v>712.08</v>
      </c>
      <c r="J394" s="20">
        <v>11</v>
      </c>
      <c r="K394" s="21">
        <f>($K$375)+2*$K$380</f>
        <v>4050.6666666666665</v>
      </c>
      <c r="L394" s="21">
        <f t="shared" si="22"/>
        <v>404.79999999999995</v>
      </c>
    </row>
    <row r="395" spans="1:12" ht="12.75">
      <c r="A395" s="7" t="s">
        <v>3</v>
      </c>
      <c r="B395" s="2">
        <f>$B$371</f>
        <v>3038</v>
      </c>
      <c r="D395" s="7" t="s">
        <v>3</v>
      </c>
      <c r="E395" s="2">
        <f>$B$371</f>
        <v>3038</v>
      </c>
      <c r="G395" s="7" t="s">
        <v>3</v>
      </c>
      <c r="H395" s="2">
        <f>$B$371</f>
        <v>3038</v>
      </c>
      <c r="J395" s="36">
        <v>10</v>
      </c>
      <c r="K395" s="34">
        <f>($K$375)+$K$380</f>
        <v>3544.3333333333335</v>
      </c>
      <c r="L395" s="34">
        <f t="shared" si="22"/>
        <v>368</v>
      </c>
    </row>
    <row r="396" spans="1:12" ht="12.75">
      <c r="A396" s="7" t="s">
        <v>4</v>
      </c>
      <c r="B396" s="6">
        <f>B34</f>
        <v>194.28</v>
      </c>
      <c r="D396" s="7" t="s">
        <v>4</v>
      </c>
      <c r="E396" s="6">
        <f>E34</f>
        <v>291.42</v>
      </c>
      <c r="G396" s="7" t="s">
        <v>4</v>
      </c>
      <c r="H396" s="6">
        <f>H34</f>
        <v>388.56</v>
      </c>
      <c r="J396" s="27">
        <v>9</v>
      </c>
      <c r="K396" s="21">
        <f>$K$375</f>
        <v>3038</v>
      </c>
      <c r="L396" s="21">
        <f t="shared" si="22"/>
        <v>331.2</v>
      </c>
    </row>
    <row r="397" spans="1:15" ht="12.75">
      <c r="A397" s="8"/>
      <c r="B397" s="3">
        <f>SUM(B392:B396)</f>
        <v>4143.72</v>
      </c>
      <c r="D397" s="8"/>
      <c r="E397" s="3">
        <f>SUM(E392:E396)</f>
        <v>4586.18</v>
      </c>
      <c r="G397" s="8"/>
      <c r="H397" s="3">
        <f>SUM(H392:H396)</f>
        <v>5028.64</v>
      </c>
      <c r="J397" s="36">
        <v>8</v>
      </c>
      <c r="K397" s="34">
        <f>$K$375</f>
        <v>3038</v>
      </c>
      <c r="L397" s="34">
        <f t="shared" si="22"/>
        <v>294.4</v>
      </c>
      <c r="O397" s="11"/>
    </row>
    <row r="398" spans="10:12" ht="12.75">
      <c r="J398" s="20">
        <v>7</v>
      </c>
      <c r="K398" s="21">
        <f>$K$375</f>
        <v>3038</v>
      </c>
      <c r="L398" s="21">
        <f t="shared" si="22"/>
        <v>257.59999999999997</v>
      </c>
    </row>
    <row r="399" spans="1:12" ht="12.75">
      <c r="A399" s="4" t="s">
        <v>134</v>
      </c>
      <c r="D399" s="4" t="s">
        <v>135</v>
      </c>
      <c r="G399" s="4" t="s">
        <v>136</v>
      </c>
      <c r="J399" s="37">
        <v>6</v>
      </c>
      <c r="K399" s="33">
        <f aca="true" t="shared" si="23" ref="K399:K404">($B$371/6)*J399</f>
        <v>3038</v>
      </c>
      <c r="L399" s="33">
        <f aca="true" t="shared" si="24" ref="L399:L404">($B$368/6)*J399</f>
        <v>220.79999999999998</v>
      </c>
    </row>
    <row r="400" spans="1:12" ht="12.75">
      <c r="A400" s="7" t="s">
        <v>0</v>
      </c>
      <c r="B400" s="2">
        <f>$B$4</f>
        <v>220.79999999999998</v>
      </c>
      <c r="D400" s="7" t="s">
        <v>0</v>
      </c>
      <c r="E400" s="2">
        <f>$B$4</f>
        <v>220.79999999999998</v>
      </c>
      <c r="G400" s="7" t="s">
        <v>0</v>
      </c>
      <c r="H400" s="2">
        <f>$B$4</f>
        <v>220.79999999999998</v>
      </c>
      <c r="J400" s="20">
        <v>5</v>
      </c>
      <c r="K400" s="21">
        <f t="shared" si="23"/>
        <v>2531.6666666666665</v>
      </c>
      <c r="L400" s="21">
        <f t="shared" si="24"/>
        <v>184</v>
      </c>
    </row>
    <row r="401" spans="1:12" ht="12.75">
      <c r="A401" s="7" t="s">
        <v>2</v>
      </c>
      <c r="B401" s="6">
        <f>B39</f>
        <v>356.04</v>
      </c>
      <c r="D401" s="7" t="s">
        <v>2</v>
      </c>
      <c r="E401" s="6">
        <f>E39</f>
        <v>534.0600000000001</v>
      </c>
      <c r="G401" s="7" t="s">
        <v>2</v>
      </c>
      <c r="H401" s="6">
        <f>H39</f>
        <v>712.08</v>
      </c>
      <c r="J401" s="36">
        <v>4</v>
      </c>
      <c r="K401" s="34">
        <f t="shared" si="23"/>
        <v>2025.3333333333333</v>
      </c>
      <c r="L401" s="34">
        <f t="shared" si="24"/>
        <v>147.2</v>
      </c>
    </row>
    <row r="402" spans="1:12" ht="12.75">
      <c r="A402" s="7" t="s">
        <v>5</v>
      </c>
      <c r="B402" s="6">
        <f>B40</f>
        <v>850.12</v>
      </c>
      <c r="D402" s="7" t="s">
        <v>5</v>
      </c>
      <c r="E402" s="6">
        <f>E40</f>
        <v>1275.18</v>
      </c>
      <c r="G402" s="7" t="s">
        <v>5</v>
      </c>
      <c r="H402" s="6">
        <f>H40</f>
        <v>1700.24</v>
      </c>
      <c r="J402" s="20">
        <v>3</v>
      </c>
      <c r="K402" s="21">
        <f t="shared" si="23"/>
        <v>1519</v>
      </c>
      <c r="L402" s="21">
        <f t="shared" si="24"/>
        <v>110.39999999999999</v>
      </c>
    </row>
    <row r="403" spans="1:12" ht="12.75">
      <c r="A403" s="7" t="s">
        <v>3</v>
      </c>
      <c r="B403" s="2">
        <f>$B$371</f>
        <v>3038</v>
      </c>
      <c r="D403" s="7" t="s">
        <v>3</v>
      </c>
      <c r="E403" s="2">
        <f>$B$371</f>
        <v>3038</v>
      </c>
      <c r="G403" s="7" t="s">
        <v>3</v>
      </c>
      <c r="H403" s="2">
        <f>$B$371</f>
        <v>3038</v>
      </c>
      <c r="J403" s="36">
        <v>2</v>
      </c>
      <c r="K403" s="34">
        <f t="shared" si="23"/>
        <v>1012.6666666666666</v>
      </c>
      <c r="L403" s="34">
        <f t="shared" si="24"/>
        <v>73.6</v>
      </c>
    </row>
    <row r="404" spans="1:12" ht="12.75">
      <c r="A404" s="7" t="s">
        <v>4</v>
      </c>
      <c r="B404" s="6">
        <f>B42</f>
        <v>194.28</v>
      </c>
      <c r="D404" s="7" t="s">
        <v>4</v>
      </c>
      <c r="E404" s="6">
        <f>E42</f>
        <v>291.42</v>
      </c>
      <c r="G404" s="7" t="s">
        <v>4</v>
      </c>
      <c r="H404" s="6">
        <f>H42</f>
        <v>388.56</v>
      </c>
      <c r="J404" s="20">
        <v>1</v>
      </c>
      <c r="K404" s="21">
        <f t="shared" si="23"/>
        <v>506.3333333333333</v>
      </c>
      <c r="L404" s="21">
        <f t="shared" si="24"/>
        <v>36.8</v>
      </c>
    </row>
    <row r="405" spans="1:8" ht="12.75">
      <c r="A405" s="8"/>
      <c r="B405" s="3">
        <f>SUM(B400:B404)</f>
        <v>4659.24</v>
      </c>
      <c r="D405" s="8"/>
      <c r="E405" s="3">
        <f>SUM(E400:E404)</f>
        <v>5359.46</v>
      </c>
      <c r="G405" s="8"/>
      <c r="H405" s="3">
        <f>SUM(H400:H404)</f>
        <v>6059.68</v>
      </c>
    </row>
    <row r="407" spans="1:7" ht="12.75">
      <c r="A407" s="4" t="s">
        <v>137</v>
      </c>
      <c r="D407" s="4" t="s">
        <v>138</v>
      </c>
      <c r="G407" s="4" t="s">
        <v>139</v>
      </c>
    </row>
    <row r="408" spans="1:8" ht="12.75">
      <c r="A408" s="7" t="s">
        <v>0</v>
      </c>
      <c r="B408" s="2">
        <f>$B$4</f>
        <v>220.79999999999998</v>
      </c>
      <c r="D408" s="7" t="s">
        <v>0</v>
      </c>
      <c r="E408" s="2">
        <f>$B$4</f>
        <v>220.79999999999998</v>
      </c>
      <c r="G408" s="7" t="s">
        <v>0</v>
      </c>
      <c r="H408" s="2">
        <f>$B$4</f>
        <v>220.79999999999998</v>
      </c>
    </row>
    <row r="409" spans="1:8" ht="12.75">
      <c r="A409" s="7" t="s">
        <v>2</v>
      </c>
      <c r="B409" s="6">
        <f>B47</f>
        <v>356.04</v>
      </c>
      <c r="D409" s="7" t="s">
        <v>2</v>
      </c>
      <c r="E409" s="6">
        <f>E47</f>
        <v>534.0600000000001</v>
      </c>
      <c r="G409" s="7" t="s">
        <v>2</v>
      </c>
      <c r="H409" s="6">
        <f>H47</f>
        <v>712.08</v>
      </c>
    </row>
    <row r="410" spans="1:8" ht="12.75">
      <c r="A410" s="7" t="s">
        <v>6</v>
      </c>
      <c r="B410" s="6">
        <f>B48</f>
        <v>982.2</v>
      </c>
      <c r="D410" s="7" t="s">
        <v>6</v>
      </c>
      <c r="E410" s="6">
        <f>E48</f>
        <v>1473.3000000000002</v>
      </c>
      <c r="G410" s="7" t="s">
        <v>6</v>
      </c>
      <c r="H410" s="6">
        <f>H48</f>
        <v>1964.4</v>
      </c>
    </row>
    <row r="411" spans="1:8" ht="12.75">
      <c r="A411" s="7" t="s">
        <v>3</v>
      </c>
      <c r="B411" s="2">
        <f>$B$371</f>
        <v>3038</v>
      </c>
      <c r="D411" s="7" t="s">
        <v>3</v>
      </c>
      <c r="E411" s="2">
        <f>$B$371</f>
        <v>3038</v>
      </c>
      <c r="G411" s="7" t="s">
        <v>3</v>
      </c>
      <c r="H411" s="2">
        <f>$B$371</f>
        <v>3038</v>
      </c>
    </row>
    <row r="412" spans="1:8" ht="12.75">
      <c r="A412" s="7" t="s">
        <v>4</v>
      </c>
      <c r="B412" s="6">
        <f>B50</f>
        <v>194.28</v>
      </c>
      <c r="D412" s="7" t="s">
        <v>4</v>
      </c>
      <c r="E412" s="6">
        <f>E50</f>
        <v>291.42</v>
      </c>
      <c r="G412" s="7" t="s">
        <v>4</v>
      </c>
      <c r="H412" s="6">
        <f>H50</f>
        <v>388.56</v>
      </c>
    </row>
    <row r="413" spans="1:8" ht="12.75">
      <c r="A413" s="8"/>
      <c r="B413" s="3">
        <f>SUM(B408:B412)</f>
        <v>4791.32</v>
      </c>
      <c r="D413" s="8"/>
      <c r="E413" s="3">
        <f>SUM(E408:E412)</f>
        <v>5557.58</v>
      </c>
      <c r="G413" s="8"/>
      <c r="H413" s="3">
        <f>SUM(H408:H412)</f>
        <v>6323.840000000001</v>
      </c>
    </row>
    <row r="417" spans="1:9" ht="12.75">
      <c r="A417" s="46" t="s">
        <v>174</v>
      </c>
      <c r="B417" s="46"/>
      <c r="C417" s="46"/>
      <c r="D417" s="46"/>
      <c r="E417" s="46"/>
      <c r="F417" s="46"/>
      <c r="G417" s="46"/>
      <c r="H417" s="46"/>
      <c r="I417" s="24"/>
    </row>
    <row r="419" spans="1:7" ht="12.75">
      <c r="A419" s="4" t="s">
        <v>104</v>
      </c>
      <c r="D419" s="4" t="s">
        <v>105</v>
      </c>
      <c r="G419" s="4" t="s">
        <v>106</v>
      </c>
    </row>
    <row r="420" spans="1:12" ht="12.75">
      <c r="A420" s="1" t="s">
        <v>0</v>
      </c>
      <c r="B420" s="43">
        <f>36.8*6</f>
        <v>220.79999999999998</v>
      </c>
      <c r="D420" s="1" t="s">
        <v>0</v>
      </c>
      <c r="E420" s="2">
        <f>$B$4</f>
        <v>220.79999999999998</v>
      </c>
      <c r="G420" s="1" t="s">
        <v>0</v>
      </c>
      <c r="H420" s="2">
        <f>$B$4</f>
        <v>220.79999999999998</v>
      </c>
      <c r="J420" s="19" t="s">
        <v>140</v>
      </c>
      <c r="K420" s="19" t="s">
        <v>3</v>
      </c>
      <c r="L420" s="19" t="s">
        <v>0</v>
      </c>
    </row>
    <row r="421" spans="1:12" ht="12.75">
      <c r="A421" s="1" t="s">
        <v>1</v>
      </c>
      <c r="B421" s="2">
        <f>83.65*4</f>
        <v>334.6</v>
      </c>
      <c r="C421" s="17"/>
      <c r="D421" s="1" t="s">
        <v>1</v>
      </c>
      <c r="E421" s="2">
        <f>83.65*6</f>
        <v>501.90000000000003</v>
      </c>
      <c r="F421" s="17"/>
      <c r="G421" s="1" t="s">
        <v>1</v>
      </c>
      <c r="H421" s="2">
        <f>83.65*8</f>
        <v>669.2</v>
      </c>
      <c r="J421" s="39">
        <v>12</v>
      </c>
      <c r="K421" s="40">
        <f>($K$427)+3*$K$432</f>
        <v>3037.5</v>
      </c>
      <c r="L421" s="40">
        <f aca="true" t="shared" si="25" ref="L421:L426">($B$368/6)*J421</f>
        <v>441.59999999999997</v>
      </c>
    </row>
    <row r="422" spans="1:12" ht="12.75">
      <c r="A422" s="1" t="s">
        <v>2</v>
      </c>
      <c r="B422" s="2">
        <f>54.37*4</f>
        <v>217.48</v>
      </c>
      <c r="C422" s="17"/>
      <c r="D422" s="1" t="s">
        <v>2</v>
      </c>
      <c r="E422" s="2">
        <f>54.37*6</f>
        <v>326.21999999999997</v>
      </c>
      <c r="F422" s="17"/>
      <c r="G422" s="1" t="s">
        <v>2</v>
      </c>
      <c r="H422" s="2">
        <f>54.37*8</f>
        <v>434.96</v>
      </c>
      <c r="J422" s="20">
        <v>11</v>
      </c>
      <c r="K422" s="21">
        <f>($K$427)+2*$K$432</f>
        <v>2700</v>
      </c>
      <c r="L422" s="21">
        <f t="shared" si="25"/>
        <v>404.79999999999995</v>
      </c>
    </row>
    <row r="423" spans="1:14" ht="12.75">
      <c r="A423" s="1" t="s">
        <v>3</v>
      </c>
      <c r="B423" s="2">
        <v>2025</v>
      </c>
      <c r="D423" s="1" t="s">
        <v>3</v>
      </c>
      <c r="E423" s="2">
        <f>$B$423</f>
        <v>2025</v>
      </c>
      <c r="G423" s="1" t="s">
        <v>3</v>
      </c>
      <c r="H423" s="2">
        <f>$B$423</f>
        <v>2025</v>
      </c>
      <c r="J423" s="39">
        <v>10</v>
      </c>
      <c r="K423" s="40">
        <f>($K$427)+$K$432</f>
        <v>2362.5</v>
      </c>
      <c r="L423" s="40">
        <f t="shared" si="25"/>
        <v>368</v>
      </c>
      <c r="N423" s="11"/>
    </row>
    <row r="424" spans="1:12" ht="12.75">
      <c r="A424" s="1" t="s">
        <v>4</v>
      </c>
      <c r="B424" s="2">
        <f>48.57*4</f>
        <v>194.28</v>
      </c>
      <c r="C424" s="17"/>
      <c r="D424" s="1" t="s">
        <v>4</v>
      </c>
      <c r="E424" s="2">
        <f>48.57*6</f>
        <v>291.42</v>
      </c>
      <c r="F424" s="17"/>
      <c r="G424" s="1" t="s">
        <v>4</v>
      </c>
      <c r="H424" s="2">
        <f>48.57*8</f>
        <v>388.56</v>
      </c>
      <c r="J424" s="27">
        <v>9</v>
      </c>
      <c r="K424" s="21">
        <f>$K$427</f>
        <v>2025</v>
      </c>
      <c r="L424" s="21">
        <f t="shared" si="25"/>
        <v>331.2</v>
      </c>
    </row>
    <row r="425" spans="1:12" ht="12.75">
      <c r="A425" s="8"/>
      <c r="B425" s="3">
        <f>SUM(B420:B424)</f>
        <v>2992.1600000000003</v>
      </c>
      <c r="D425" s="8"/>
      <c r="E425" s="3">
        <f>SUM(E420:E424)</f>
        <v>3365.34</v>
      </c>
      <c r="G425" s="8"/>
      <c r="H425" s="3">
        <f>SUM(H420:H424)</f>
        <v>3738.52</v>
      </c>
      <c r="J425" s="39">
        <v>8</v>
      </c>
      <c r="K425" s="40">
        <f>$K$427</f>
        <v>2025</v>
      </c>
      <c r="L425" s="40">
        <f t="shared" si="25"/>
        <v>294.4</v>
      </c>
    </row>
    <row r="426" spans="10:12" ht="12.75">
      <c r="J426" s="20">
        <v>7</v>
      </c>
      <c r="K426" s="21">
        <f>$K$427</f>
        <v>2025</v>
      </c>
      <c r="L426" s="21">
        <f t="shared" si="25"/>
        <v>257.59999999999997</v>
      </c>
    </row>
    <row r="427" spans="1:12" ht="12.75">
      <c r="A427" s="5" t="s">
        <v>107</v>
      </c>
      <c r="D427" s="5" t="s">
        <v>108</v>
      </c>
      <c r="G427" s="5" t="s">
        <v>109</v>
      </c>
      <c r="J427" s="41">
        <v>6</v>
      </c>
      <c r="K427" s="42">
        <f aca="true" t="shared" si="26" ref="K427:K432">($B$423/6)*J427</f>
        <v>2025</v>
      </c>
      <c r="L427" s="42">
        <f aca="true" t="shared" si="27" ref="L427:L432">($B$368/6)*J427</f>
        <v>220.79999999999998</v>
      </c>
    </row>
    <row r="428" spans="1:12" ht="12.75">
      <c r="A428" s="1" t="s">
        <v>0</v>
      </c>
      <c r="B428" s="2">
        <f>$B$4</f>
        <v>220.79999999999998</v>
      </c>
      <c r="D428" s="1" t="s">
        <v>0</v>
      </c>
      <c r="E428" s="2">
        <f>$B$4</f>
        <v>220.79999999999998</v>
      </c>
      <c r="G428" s="1" t="s">
        <v>0</v>
      </c>
      <c r="H428" s="2">
        <f>$B$4</f>
        <v>220.79999999999998</v>
      </c>
      <c r="J428" s="20">
        <v>5</v>
      </c>
      <c r="K428" s="21">
        <f t="shared" si="26"/>
        <v>1687.5</v>
      </c>
      <c r="L428" s="21">
        <f t="shared" si="27"/>
        <v>184</v>
      </c>
    </row>
    <row r="429" spans="1:12" ht="12.75">
      <c r="A429" s="1" t="s">
        <v>2</v>
      </c>
      <c r="B429" s="2">
        <f>B422</f>
        <v>217.48</v>
      </c>
      <c r="C429" s="17"/>
      <c r="D429" s="1" t="s">
        <v>2</v>
      </c>
      <c r="E429" s="2">
        <f>E422</f>
        <v>326.21999999999997</v>
      </c>
      <c r="F429" s="17"/>
      <c r="G429" s="1" t="s">
        <v>2</v>
      </c>
      <c r="H429" s="2">
        <f>H422</f>
        <v>434.96</v>
      </c>
      <c r="J429" s="39">
        <v>4</v>
      </c>
      <c r="K429" s="40">
        <f t="shared" si="26"/>
        <v>1350</v>
      </c>
      <c r="L429" s="40">
        <f t="shared" si="27"/>
        <v>147.2</v>
      </c>
    </row>
    <row r="430" spans="1:12" ht="12.75">
      <c r="A430" s="1" t="s">
        <v>5</v>
      </c>
      <c r="B430" s="2">
        <f>212.53*4</f>
        <v>850.12</v>
      </c>
      <c r="C430" s="17"/>
      <c r="D430" s="1" t="s">
        <v>5</v>
      </c>
      <c r="E430" s="2">
        <f>212.53*6</f>
        <v>1275.18</v>
      </c>
      <c r="F430" s="17"/>
      <c r="G430" s="1" t="s">
        <v>5</v>
      </c>
      <c r="H430" s="2">
        <f>212.53*8</f>
        <v>1700.24</v>
      </c>
      <c r="J430" s="20">
        <v>3</v>
      </c>
      <c r="K430" s="21">
        <f t="shared" si="26"/>
        <v>1012.5</v>
      </c>
      <c r="L430" s="21">
        <f t="shared" si="27"/>
        <v>110.39999999999999</v>
      </c>
    </row>
    <row r="431" spans="1:12" ht="12.75">
      <c r="A431" s="1" t="s">
        <v>3</v>
      </c>
      <c r="B431" s="2">
        <f>$B$423</f>
        <v>2025</v>
      </c>
      <c r="C431" s="17"/>
      <c r="D431" s="1" t="s">
        <v>3</v>
      </c>
      <c r="E431" s="2">
        <f>$B$423</f>
        <v>2025</v>
      </c>
      <c r="G431" s="1" t="s">
        <v>3</v>
      </c>
      <c r="H431" s="2">
        <f>$B$423</f>
        <v>2025</v>
      </c>
      <c r="J431" s="39">
        <v>2</v>
      </c>
      <c r="K431" s="40">
        <f t="shared" si="26"/>
        <v>675</v>
      </c>
      <c r="L431" s="40">
        <f t="shared" si="27"/>
        <v>73.6</v>
      </c>
    </row>
    <row r="432" spans="1:12" ht="12.75">
      <c r="A432" s="1" t="s">
        <v>4</v>
      </c>
      <c r="B432" s="2">
        <f>B424</f>
        <v>194.28</v>
      </c>
      <c r="C432" s="17"/>
      <c r="D432" s="1" t="s">
        <v>4</v>
      </c>
      <c r="E432" s="2">
        <f>E424</f>
        <v>291.42</v>
      </c>
      <c r="F432" s="17"/>
      <c r="G432" s="1" t="s">
        <v>4</v>
      </c>
      <c r="H432" s="2">
        <f>H424</f>
        <v>388.56</v>
      </c>
      <c r="J432" s="20">
        <v>1</v>
      </c>
      <c r="K432" s="21">
        <f t="shared" si="26"/>
        <v>337.5</v>
      </c>
      <c r="L432" s="21">
        <f t="shared" si="27"/>
        <v>36.8</v>
      </c>
    </row>
    <row r="433" spans="1:8" ht="12.75">
      <c r="A433" s="8"/>
      <c r="B433" s="3">
        <f>SUM(B428:B432)</f>
        <v>3507.6800000000003</v>
      </c>
      <c r="D433" s="8"/>
      <c r="E433" s="3">
        <f>SUM(E428:E432)</f>
        <v>4138.62</v>
      </c>
      <c r="G433" s="8"/>
      <c r="H433" s="3">
        <f>SUM(H428:H432)</f>
        <v>4769.56</v>
      </c>
    </row>
    <row r="435" spans="1:7" ht="12.75">
      <c r="A435" s="5" t="s">
        <v>110</v>
      </c>
      <c r="D435" s="5" t="s">
        <v>111</v>
      </c>
      <c r="G435" s="5" t="s">
        <v>112</v>
      </c>
    </row>
    <row r="436" spans="1:18" ht="12.75">
      <c r="A436" s="1" t="s">
        <v>0</v>
      </c>
      <c r="B436" s="2">
        <f>$B$4</f>
        <v>220.79999999999998</v>
      </c>
      <c r="D436" s="1" t="s">
        <v>0</v>
      </c>
      <c r="E436" s="2">
        <f>$B$4</f>
        <v>220.79999999999998</v>
      </c>
      <c r="G436" s="1" t="s">
        <v>0</v>
      </c>
      <c r="H436" s="2">
        <f>$B$4</f>
        <v>220.79999999999998</v>
      </c>
      <c r="R436" s="38"/>
    </row>
    <row r="437" spans="1:8" ht="12.75">
      <c r="A437" s="1" t="s">
        <v>2</v>
      </c>
      <c r="B437" s="2">
        <f>B422</f>
        <v>217.48</v>
      </c>
      <c r="C437" s="17"/>
      <c r="D437" s="1" t="s">
        <v>2</v>
      </c>
      <c r="E437" s="2">
        <f>E422</f>
        <v>326.21999999999997</v>
      </c>
      <c r="F437" s="17"/>
      <c r="G437" s="1" t="s">
        <v>2</v>
      </c>
      <c r="H437" s="2">
        <f>H422</f>
        <v>434.96</v>
      </c>
    </row>
    <row r="438" spans="1:8" ht="12.75">
      <c r="A438" s="1" t="s">
        <v>6</v>
      </c>
      <c r="B438" s="2">
        <f>203.76*4</f>
        <v>815.04</v>
      </c>
      <c r="C438" s="17"/>
      <c r="D438" s="1" t="s">
        <v>6</v>
      </c>
      <c r="E438" s="2">
        <f>203.76*6</f>
        <v>1222.56</v>
      </c>
      <c r="F438" s="17"/>
      <c r="G438" s="1" t="s">
        <v>6</v>
      </c>
      <c r="H438" s="2">
        <f>203.76*8</f>
        <v>1630.08</v>
      </c>
    </row>
    <row r="439" spans="1:8" ht="12.75">
      <c r="A439" s="1" t="s">
        <v>3</v>
      </c>
      <c r="B439" s="2">
        <f>$B$423</f>
        <v>2025</v>
      </c>
      <c r="D439" s="1" t="s">
        <v>3</v>
      </c>
      <c r="E439" s="2">
        <f>$B$423</f>
        <v>2025</v>
      </c>
      <c r="G439" s="1" t="s">
        <v>3</v>
      </c>
      <c r="H439" s="2">
        <f>$B$423</f>
        <v>2025</v>
      </c>
    </row>
    <row r="440" spans="1:8" ht="12.75">
      <c r="A440" s="1" t="s">
        <v>4</v>
      </c>
      <c r="B440" s="2">
        <f>B424</f>
        <v>194.28</v>
      </c>
      <c r="C440" s="17"/>
      <c r="D440" s="1" t="s">
        <v>4</v>
      </c>
      <c r="E440" s="2">
        <f>E424</f>
        <v>291.42</v>
      </c>
      <c r="F440" s="17"/>
      <c r="G440" s="1" t="s">
        <v>4</v>
      </c>
      <c r="H440" s="2">
        <f>H424</f>
        <v>388.56</v>
      </c>
    </row>
    <row r="441" spans="1:8" ht="12.75">
      <c r="A441" s="8"/>
      <c r="B441" s="3">
        <f>SUM(B436:B440)</f>
        <v>3472.6</v>
      </c>
      <c r="D441" s="8"/>
      <c r="E441" s="3">
        <f>SUM(E436:E440)</f>
        <v>4086</v>
      </c>
      <c r="G441" s="8"/>
      <c r="H441" s="3">
        <f>SUM(H436:H440)</f>
        <v>4699.400000000001</v>
      </c>
    </row>
    <row r="443" spans="1:7" ht="12.75">
      <c r="A443" s="4" t="s">
        <v>113</v>
      </c>
      <c r="D443" s="4" t="s">
        <v>114</v>
      </c>
      <c r="G443" s="4" t="s">
        <v>115</v>
      </c>
    </row>
    <row r="444" spans="1:12" ht="12.75">
      <c r="A444" s="7" t="s">
        <v>0</v>
      </c>
      <c r="B444" s="2">
        <f>$B$4</f>
        <v>220.79999999999998</v>
      </c>
      <c r="D444" s="7" t="s">
        <v>0</v>
      </c>
      <c r="E444" s="2">
        <f>$B$4</f>
        <v>220.79999999999998</v>
      </c>
      <c r="G444" s="7" t="s">
        <v>0</v>
      </c>
      <c r="H444" s="2">
        <f>$B$4</f>
        <v>220.79999999999998</v>
      </c>
      <c r="J444" s="19" t="s">
        <v>140</v>
      </c>
      <c r="K444" s="19" t="s">
        <v>3</v>
      </c>
      <c r="L444" s="19" t="s">
        <v>0</v>
      </c>
    </row>
    <row r="445" spans="1:12" ht="12.75">
      <c r="A445" s="7" t="s">
        <v>1</v>
      </c>
      <c r="B445" s="6">
        <f>B393</f>
        <v>334.6</v>
      </c>
      <c r="D445" s="7" t="s">
        <v>1</v>
      </c>
      <c r="E445" s="6">
        <f>E393</f>
        <v>501.90000000000003</v>
      </c>
      <c r="G445" s="7" t="s">
        <v>1</v>
      </c>
      <c r="H445" s="6">
        <f>H393</f>
        <v>669.2</v>
      </c>
      <c r="J445" s="39">
        <v>12</v>
      </c>
      <c r="K445" s="40">
        <f>($K$427)+3*$K$432</f>
        <v>3037.5</v>
      </c>
      <c r="L445" s="40">
        <f aca="true" t="shared" si="28" ref="L445:L450">($B$368/6)*J445</f>
        <v>441.59999999999997</v>
      </c>
    </row>
    <row r="446" spans="1:12" ht="12.75">
      <c r="A446" s="7" t="s">
        <v>2</v>
      </c>
      <c r="B446" s="6">
        <f>B394</f>
        <v>356.04</v>
      </c>
      <c r="D446" s="7" t="s">
        <v>2</v>
      </c>
      <c r="E446" s="6">
        <f>E394</f>
        <v>534.0600000000001</v>
      </c>
      <c r="G446" s="7" t="s">
        <v>2</v>
      </c>
      <c r="H446" s="6">
        <f>H394</f>
        <v>712.08</v>
      </c>
      <c r="J446" s="20">
        <v>11</v>
      </c>
      <c r="K446" s="21">
        <f>($K$427)+2*$K$432</f>
        <v>2700</v>
      </c>
      <c r="L446" s="21">
        <f t="shared" si="28"/>
        <v>404.79999999999995</v>
      </c>
    </row>
    <row r="447" spans="1:12" ht="12.75">
      <c r="A447" s="7" t="s">
        <v>3</v>
      </c>
      <c r="B447" s="2">
        <f>$B$423</f>
        <v>2025</v>
      </c>
      <c r="D447" s="7" t="s">
        <v>3</v>
      </c>
      <c r="E447" s="2">
        <f>$B$423</f>
        <v>2025</v>
      </c>
      <c r="G447" s="7" t="s">
        <v>3</v>
      </c>
      <c r="H447" s="2">
        <f>$B$423</f>
        <v>2025</v>
      </c>
      <c r="J447" s="39">
        <v>10</v>
      </c>
      <c r="K447" s="40">
        <f>($K$427)+$K$432</f>
        <v>2362.5</v>
      </c>
      <c r="L447" s="40">
        <f t="shared" si="28"/>
        <v>368</v>
      </c>
    </row>
    <row r="448" spans="1:12" ht="12.75">
      <c r="A448" s="7" t="s">
        <v>4</v>
      </c>
      <c r="B448" s="6">
        <f>B396</f>
        <v>194.28</v>
      </c>
      <c r="D448" s="7" t="s">
        <v>4</v>
      </c>
      <c r="E448" s="6">
        <f>E396</f>
        <v>291.42</v>
      </c>
      <c r="G448" s="7" t="s">
        <v>4</v>
      </c>
      <c r="H448" s="6">
        <f>H396</f>
        <v>388.56</v>
      </c>
      <c r="J448" s="27">
        <v>9</v>
      </c>
      <c r="K448" s="21">
        <f>$K$427</f>
        <v>2025</v>
      </c>
      <c r="L448" s="21">
        <f t="shared" si="28"/>
        <v>331.2</v>
      </c>
    </row>
    <row r="449" spans="1:12" ht="12.75">
      <c r="A449" s="8"/>
      <c r="B449" s="3">
        <f>SUM(B444:B448)</f>
        <v>3130.7200000000003</v>
      </c>
      <c r="D449" s="8"/>
      <c r="E449" s="3">
        <f>SUM(E444:E448)</f>
        <v>3573.1800000000003</v>
      </c>
      <c r="G449" s="8"/>
      <c r="H449" s="3">
        <f>SUM(H444:H448)</f>
        <v>4015.64</v>
      </c>
      <c r="J449" s="39">
        <v>8</v>
      </c>
      <c r="K449" s="40">
        <f>$K$427</f>
        <v>2025</v>
      </c>
      <c r="L449" s="40">
        <f t="shared" si="28"/>
        <v>294.4</v>
      </c>
    </row>
    <row r="450" spans="10:12" ht="12.75">
      <c r="J450" s="20">
        <v>7</v>
      </c>
      <c r="K450" s="21">
        <f>$K$427</f>
        <v>2025</v>
      </c>
      <c r="L450" s="21">
        <f t="shared" si="28"/>
        <v>257.59999999999997</v>
      </c>
    </row>
    <row r="451" spans="1:12" ht="12.75">
      <c r="A451" s="4" t="s">
        <v>116</v>
      </c>
      <c r="D451" s="4" t="s">
        <v>117</v>
      </c>
      <c r="G451" s="4" t="s">
        <v>118</v>
      </c>
      <c r="J451" s="41">
        <v>6</v>
      </c>
      <c r="K451" s="42">
        <f aca="true" t="shared" si="29" ref="K451:K456">($B$423/6)*J451</f>
        <v>2025</v>
      </c>
      <c r="L451" s="42">
        <f aca="true" t="shared" si="30" ref="L451:L456">($B$368/6)*J451</f>
        <v>220.79999999999998</v>
      </c>
    </row>
    <row r="452" spans="1:12" ht="12.75">
      <c r="A452" s="7" t="s">
        <v>0</v>
      </c>
      <c r="B452" s="2">
        <f>$B$4</f>
        <v>220.79999999999998</v>
      </c>
      <c r="D452" s="7" t="s">
        <v>0</v>
      </c>
      <c r="E452" s="2">
        <f>$B$4</f>
        <v>220.79999999999998</v>
      </c>
      <c r="G452" s="7" t="s">
        <v>0</v>
      </c>
      <c r="H452" s="2">
        <f>$B$4</f>
        <v>220.79999999999998</v>
      </c>
      <c r="J452" s="20">
        <v>5</v>
      </c>
      <c r="K452" s="21">
        <f t="shared" si="29"/>
        <v>1687.5</v>
      </c>
      <c r="L452" s="21">
        <f t="shared" si="30"/>
        <v>184</v>
      </c>
    </row>
    <row r="453" spans="1:12" ht="12.75">
      <c r="A453" s="7" t="s">
        <v>2</v>
      </c>
      <c r="B453" s="6">
        <f>B401</f>
        <v>356.04</v>
      </c>
      <c r="D453" s="7" t="s">
        <v>2</v>
      </c>
      <c r="E453" s="6">
        <f>E401</f>
        <v>534.0600000000001</v>
      </c>
      <c r="G453" s="7" t="s">
        <v>2</v>
      </c>
      <c r="H453" s="6">
        <f>H401</f>
        <v>712.08</v>
      </c>
      <c r="J453" s="39">
        <v>4</v>
      </c>
      <c r="K453" s="40">
        <f t="shared" si="29"/>
        <v>1350</v>
      </c>
      <c r="L453" s="40">
        <f t="shared" si="30"/>
        <v>147.2</v>
      </c>
    </row>
    <row r="454" spans="1:12" ht="12.75">
      <c r="A454" s="7" t="s">
        <v>5</v>
      </c>
      <c r="B454" s="6">
        <f>B402</f>
        <v>850.12</v>
      </c>
      <c r="D454" s="7" t="s">
        <v>5</v>
      </c>
      <c r="E454" s="6">
        <f>E402</f>
        <v>1275.18</v>
      </c>
      <c r="G454" s="7" t="s">
        <v>5</v>
      </c>
      <c r="H454" s="6">
        <f>H402</f>
        <v>1700.24</v>
      </c>
      <c r="J454" s="20">
        <v>3</v>
      </c>
      <c r="K454" s="21">
        <f t="shared" si="29"/>
        <v>1012.5</v>
      </c>
      <c r="L454" s="21">
        <f t="shared" si="30"/>
        <v>110.39999999999999</v>
      </c>
    </row>
    <row r="455" spans="1:12" ht="12.75">
      <c r="A455" s="7" t="s">
        <v>3</v>
      </c>
      <c r="B455" s="2">
        <f>$B$423</f>
        <v>2025</v>
      </c>
      <c r="D455" s="7" t="s">
        <v>3</v>
      </c>
      <c r="E455" s="2">
        <f>$B$423</f>
        <v>2025</v>
      </c>
      <c r="G455" s="7" t="s">
        <v>3</v>
      </c>
      <c r="H455" s="2">
        <f>$B$423</f>
        <v>2025</v>
      </c>
      <c r="J455" s="39">
        <v>2</v>
      </c>
      <c r="K455" s="40">
        <f t="shared" si="29"/>
        <v>675</v>
      </c>
      <c r="L455" s="40">
        <f t="shared" si="30"/>
        <v>73.6</v>
      </c>
    </row>
    <row r="456" spans="1:12" ht="12.75">
      <c r="A456" s="7" t="s">
        <v>4</v>
      </c>
      <c r="B456" s="6">
        <f>B404</f>
        <v>194.28</v>
      </c>
      <c r="D456" s="7" t="s">
        <v>4</v>
      </c>
      <c r="E456" s="6">
        <f>E404</f>
        <v>291.42</v>
      </c>
      <c r="G456" s="7" t="s">
        <v>4</v>
      </c>
      <c r="H456" s="6">
        <f>H404</f>
        <v>388.56</v>
      </c>
      <c r="J456" s="20">
        <v>1</v>
      </c>
      <c r="K456" s="21">
        <f t="shared" si="29"/>
        <v>337.5</v>
      </c>
      <c r="L456" s="21">
        <f t="shared" si="30"/>
        <v>36.8</v>
      </c>
    </row>
    <row r="457" spans="1:8" ht="12.75">
      <c r="A457" s="8"/>
      <c r="B457" s="3">
        <f>SUM(B452:B456)</f>
        <v>3646.2400000000002</v>
      </c>
      <c r="D457" s="8"/>
      <c r="E457" s="3">
        <f>SUM(E452:E456)</f>
        <v>4346.46</v>
      </c>
      <c r="G457" s="8"/>
      <c r="H457" s="3">
        <f>SUM(H452:H456)</f>
        <v>5046.68</v>
      </c>
    </row>
    <row r="459" spans="1:7" ht="12.75">
      <c r="A459" s="4" t="s">
        <v>119</v>
      </c>
      <c r="D459" s="4" t="s">
        <v>120</v>
      </c>
      <c r="G459" s="4" t="s">
        <v>121</v>
      </c>
    </row>
    <row r="460" spans="1:8" ht="12.75">
      <c r="A460" s="7" t="s">
        <v>0</v>
      </c>
      <c r="B460" s="2">
        <f>$B$4</f>
        <v>220.79999999999998</v>
      </c>
      <c r="D460" s="7" t="s">
        <v>0</v>
      </c>
      <c r="E460" s="2">
        <f>$B$4</f>
        <v>220.79999999999998</v>
      </c>
      <c r="G460" s="7" t="s">
        <v>0</v>
      </c>
      <c r="H460" s="2">
        <f>$B$4</f>
        <v>220.79999999999998</v>
      </c>
    </row>
    <row r="461" spans="1:8" ht="12.75">
      <c r="A461" s="7" t="s">
        <v>2</v>
      </c>
      <c r="B461" s="6">
        <f>B409</f>
        <v>356.04</v>
      </c>
      <c r="D461" s="7" t="s">
        <v>2</v>
      </c>
      <c r="E461" s="6">
        <f>E409</f>
        <v>534.0600000000001</v>
      </c>
      <c r="G461" s="7" t="s">
        <v>2</v>
      </c>
      <c r="H461" s="6">
        <f>H409</f>
        <v>712.08</v>
      </c>
    </row>
    <row r="462" spans="1:8" ht="12.75">
      <c r="A462" s="7" t="s">
        <v>6</v>
      </c>
      <c r="B462" s="6">
        <f>B410</f>
        <v>982.2</v>
      </c>
      <c r="D462" s="7" t="s">
        <v>6</v>
      </c>
      <c r="E462" s="6">
        <f>E410</f>
        <v>1473.3000000000002</v>
      </c>
      <c r="G462" s="7" t="s">
        <v>6</v>
      </c>
      <c r="H462" s="6">
        <f>H410</f>
        <v>1964.4</v>
      </c>
    </row>
    <row r="463" spans="1:8" ht="12.75">
      <c r="A463" s="7" t="s">
        <v>3</v>
      </c>
      <c r="B463" s="2">
        <f>$B$423</f>
        <v>2025</v>
      </c>
      <c r="D463" s="7" t="s">
        <v>3</v>
      </c>
      <c r="E463" s="2">
        <f>$B$423</f>
        <v>2025</v>
      </c>
      <c r="G463" s="7" t="s">
        <v>3</v>
      </c>
      <c r="H463" s="2">
        <f>$B$423</f>
        <v>2025</v>
      </c>
    </row>
    <row r="464" spans="1:8" ht="12.75">
      <c r="A464" s="7" t="s">
        <v>4</v>
      </c>
      <c r="B464" s="6">
        <f>B412</f>
        <v>194.28</v>
      </c>
      <c r="D464" s="7" t="s">
        <v>4</v>
      </c>
      <c r="E464" s="6">
        <f>E412</f>
        <v>291.42</v>
      </c>
      <c r="G464" s="7" t="s">
        <v>4</v>
      </c>
      <c r="H464" s="6">
        <f>H412</f>
        <v>388.56</v>
      </c>
    </row>
    <row r="465" spans="1:8" ht="12.75">
      <c r="A465" s="8"/>
      <c r="B465" s="3">
        <f>SUM(B460:B464)</f>
        <v>3778.32</v>
      </c>
      <c r="D465" s="8"/>
      <c r="E465" s="3">
        <f>SUM(E460:E464)</f>
        <v>4544.58</v>
      </c>
      <c r="G465" s="8"/>
      <c r="H465" s="3">
        <f>SUM(H460:H464)</f>
        <v>5310.840000000001</v>
      </c>
    </row>
    <row r="469" spans="1:8" ht="12.75">
      <c r="A469" s="46" t="s">
        <v>161</v>
      </c>
      <c r="B469" s="46"/>
      <c r="C469" s="46"/>
      <c r="D469" s="46"/>
      <c r="E469" s="46"/>
      <c r="F469" s="46"/>
      <c r="G469" s="46"/>
      <c r="H469" s="46"/>
    </row>
    <row r="470" ht="13.5" thickBot="1"/>
    <row r="471" spans="1:12" ht="13.5" thickBot="1">
      <c r="A471" s="4" t="s">
        <v>43</v>
      </c>
      <c r="D471" s="4" t="s">
        <v>150</v>
      </c>
      <c r="J471" s="47" t="s">
        <v>141</v>
      </c>
      <c r="K471" s="48"/>
      <c r="L471" s="49"/>
    </row>
    <row r="472" spans="1:5" ht="12.75">
      <c r="A472" s="7" t="s">
        <v>0</v>
      </c>
      <c r="B472" s="14">
        <v>513</v>
      </c>
      <c r="D472" s="7" t="s">
        <v>0</v>
      </c>
      <c r="E472" s="14">
        <f>B472</f>
        <v>513</v>
      </c>
    </row>
    <row r="473" spans="1:12" ht="12.75">
      <c r="A473" s="7" t="s">
        <v>1</v>
      </c>
      <c r="B473" s="12">
        <v>1295</v>
      </c>
      <c r="D473" s="7" t="s">
        <v>1</v>
      </c>
      <c r="E473" s="12">
        <f>B473</f>
        <v>1295</v>
      </c>
      <c r="J473" s="19" t="s">
        <v>140</v>
      </c>
      <c r="K473" s="19" t="s">
        <v>3</v>
      </c>
      <c r="L473" s="19" t="s">
        <v>0</v>
      </c>
    </row>
    <row r="474" spans="1:12" ht="12.75">
      <c r="A474" s="7" t="s">
        <v>2</v>
      </c>
      <c r="B474" s="12">
        <v>1377</v>
      </c>
      <c r="D474" s="7" t="s">
        <v>2</v>
      </c>
      <c r="E474" s="12">
        <f>B474</f>
        <v>1377</v>
      </c>
      <c r="J474" s="26">
        <v>12</v>
      </c>
      <c r="K474" s="13">
        <f>($B$475/9)*J474</f>
        <v>2653.3333333333335</v>
      </c>
      <c r="L474" s="13">
        <f>($B$472/9)*J474</f>
        <v>684</v>
      </c>
    </row>
    <row r="475" spans="1:12" ht="12.75">
      <c r="A475" s="7" t="s">
        <v>3</v>
      </c>
      <c r="B475" s="15">
        <v>1990</v>
      </c>
      <c r="D475" s="7" t="s">
        <v>149</v>
      </c>
      <c r="E475" s="15">
        <v>6055</v>
      </c>
      <c r="H475" s="44"/>
      <c r="J475" s="20">
        <v>11</v>
      </c>
      <c r="K475" s="21">
        <f aca="true" t="shared" si="31" ref="K475:K485">($B$475/9)*J475</f>
        <v>2432.222222222222</v>
      </c>
      <c r="L475" s="21">
        <f aca="true" t="shared" si="32" ref="L475:L483">($B$472/9)*J475</f>
        <v>627</v>
      </c>
    </row>
    <row r="476" spans="1:12" ht="12.75">
      <c r="A476" s="7" t="s">
        <v>4</v>
      </c>
      <c r="B476" s="12">
        <v>752</v>
      </c>
      <c r="D476" s="7" t="s">
        <v>4</v>
      </c>
      <c r="E476" s="12">
        <f>B476</f>
        <v>752</v>
      </c>
      <c r="J476" s="18">
        <v>10</v>
      </c>
      <c r="K476" s="13">
        <f t="shared" si="31"/>
        <v>2211.1111111111113</v>
      </c>
      <c r="L476" s="13">
        <f t="shared" si="32"/>
        <v>570</v>
      </c>
    </row>
    <row r="477" spans="1:12" ht="12.75">
      <c r="A477" s="8"/>
      <c r="B477" s="3">
        <f>SUM(B472:B476)</f>
        <v>5927</v>
      </c>
      <c r="D477" s="8"/>
      <c r="E477" s="3">
        <f>SUM(E472:E476)</f>
        <v>9992</v>
      </c>
      <c r="J477" s="22">
        <v>9</v>
      </c>
      <c r="K477" s="23">
        <f t="shared" si="31"/>
        <v>1990</v>
      </c>
      <c r="L477" s="23">
        <f t="shared" si="32"/>
        <v>513</v>
      </c>
    </row>
    <row r="478" spans="10:12" ht="12.75">
      <c r="J478" s="18">
        <v>8</v>
      </c>
      <c r="K478" s="13">
        <f t="shared" si="31"/>
        <v>1768.888888888889</v>
      </c>
      <c r="L478" s="13">
        <f t="shared" si="32"/>
        <v>456</v>
      </c>
    </row>
    <row r="479" spans="1:12" ht="12.75">
      <c r="A479" s="4" t="s">
        <v>44</v>
      </c>
      <c r="D479" s="4" t="s">
        <v>151</v>
      </c>
      <c r="J479" s="20">
        <v>7</v>
      </c>
      <c r="K479" s="21">
        <f t="shared" si="31"/>
        <v>1547.7777777777778</v>
      </c>
      <c r="L479" s="21">
        <f t="shared" si="32"/>
        <v>399</v>
      </c>
    </row>
    <row r="480" spans="1:12" ht="12.75">
      <c r="A480" s="7" t="s">
        <v>0</v>
      </c>
      <c r="B480" s="14">
        <f>B472</f>
        <v>513</v>
      </c>
      <c r="D480" s="7" t="s">
        <v>0</v>
      </c>
      <c r="E480" s="14">
        <f>B480</f>
        <v>513</v>
      </c>
      <c r="J480" s="18">
        <v>6</v>
      </c>
      <c r="K480" s="13">
        <f t="shared" si="31"/>
        <v>1326.6666666666667</v>
      </c>
      <c r="L480" s="13">
        <f t="shared" si="32"/>
        <v>342</v>
      </c>
    </row>
    <row r="481" spans="1:12" ht="12.75">
      <c r="A481" s="7" t="s">
        <v>2</v>
      </c>
      <c r="B481" s="12">
        <f>B474</f>
        <v>1377</v>
      </c>
      <c r="D481" s="7" t="s">
        <v>2</v>
      </c>
      <c r="E481" s="12">
        <f>B481</f>
        <v>1377</v>
      </c>
      <c r="J481" s="20">
        <v>5</v>
      </c>
      <c r="K481" s="21">
        <f t="shared" si="31"/>
        <v>1105.5555555555557</v>
      </c>
      <c r="L481" s="21">
        <f t="shared" si="32"/>
        <v>285</v>
      </c>
    </row>
    <row r="482" spans="1:12" ht="12.75">
      <c r="A482" s="7" t="s">
        <v>5</v>
      </c>
      <c r="B482" s="12">
        <v>3290</v>
      </c>
      <c r="D482" s="7" t="s">
        <v>5</v>
      </c>
      <c r="E482" s="12">
        <f>B482</f>
        <v>3290</v>
      </c>
      <c r="J482" s="18">
        <v>4</v>
      </c>
      <c r="K482" s="13">
        <f t="shared" si="31"/>
        <v>884.4444444444445</v>
      </c>
      <c r="L482" s="13">
        <f t="shared" si="32"/>
        <v>228</v>
      </c>
    </row>
    <row r="483" spans="1:12" ht="12.75">
      <c r="A483" s="7" t="s">
        <v>3</v>
      </c>
      <c r="B483" s="15">
        <f>K477</f>
        <v>1990</v>
      </c>
      <c r="D483" s="7" t="s">
        <v>149</v>
      </c>
      <c r="E483" s="15">
        <f>E475</f>
        <v>6055</v>
      </c>
      <c r="J483" s="20">
        <v>3</v>
      </c>
      <c r="K483" s="21">
        <f t="shared" si="31"/>
        <v>663.3333333333334</v>
      </c>
      <c r="L483" s="21">
        <f t="shared" si="32"/>
        <v>171</v>
      </c>
    </row>
    <row r="484" spans="1:12" ht="12.75">
      <c r="A484" s="7" t="s">
        <v>4</v>
      </c>
      <c r="B484" s="12">
        <v>705.9375</v>
      </c>
      <c r="D484" s="7" t="s">
        <v>4</v>
      </c>
      <c r="E484" s="12">
        <f>B484</f>
        <v>705.9375</v>
      </c>
      <c r="J484" s="18">
        <v>2</v>
      </c>
      <c r="K484" s="13">
        <f t="shared" si="31"/>
        <v>442.22222222222223</v>
      </c>
      <c r="L484" s="13">
        <f>($B$472/9)*J484</f>
        <v>114</v>
      </c>
    </row>
    <row r="485" spans="1:12" ht="12.75">
      <c r="A485" s="8"/>
      <c r="B485" s="3">
        <f>SUM(B480:B484)</f>
        <v>7875.9375</v>
      </c>
      <c r="D485" s="8"/>
      <c r="E485" s="3">
        <f>SUM(E480:E484)</f>
        <v>11940.9375</v>
      </c>
      <c r="J485" s="20">
        <v>1</v>
      </c>
      <c r="K485" s="21">
        <f t="shared" si="31"/>
        <v>221.11111111111111</v>
      </c>
      <c r="L485" s="21">
        <f>($B$472/9)*J485</f>
        <v>57</v>
      </c>
    </row>
    <row r="486" ht="13.5" thickBot="1"/>
    <row r="487" spans="1:12" ht="13.5" thickBot="1">
      <c r="A487" s="4" t="s">
        <v>45</v>
      </c>
      <c r="D487" s="4" t="s">
        <v>152</v>
      </c>
      <c r="J487" s="47" t="s">
        <v>142</v>
      </c>
      <c r="K487" s="48"/>
      <c r="L487" s="49"/>
    </row>
    <row r="488" spans="1:5" ht="12.75">
      <c r="A488" s="7" t="s">
        <v>0</v>
      </c>
      <c r="B488" s="14">
        <f>B472</f>
        <v>513</v>
      </c>
      <c r="D488" s="7" t="s">
        <v>0</v>
      </c>
      <c r="E488" s="14">
        <f>B488</f>
        <v>513</v>
      </c>
    </row>
    <row r="489" spans="1:12" ht="12.75">
      <c r="A489" s="7" t="s">
        <v>2</v>
      </c>
      <c r="B489" s="12">
        <f>B481</f>
        <v>1377</v>
      </c>
      <c r="D489" s="7" t="s">
        <v>2</v>
      </c>
      <c r="E489" s="12">
        <f>B489</f>
        <v>1377</v>
      </c>
      <c r="J489" s="19" t="s">
        <v>140</v>
      </c>
      <c r="K489" s="19" t="s">
        <v>149</v>
      </c>
      <c r="L489" s="19" t="s">
        <v>0</v>
      </c>
    </row>
    <row r="490" spans="1:12" ht="12.75">
      <c r="A490" s="7" t="s">
        <v>6</v>
      </c>
      <c r="B490" s="12">
        <f>3801</f>
        <v>3801</v>
      </c>
      <c r="D490" s="7" t="s">
        <v>6</v>
      </c>
      <c r="E490" s="12">
        <f>B490</f>
        <v>3801</v>
      </c>
      <c r="J490" s="18">
        <v>12</v>
      </c>
      <c r="K490" s="13">
        <f>($E$475/9)*J490</f>
        <v>8073.333333333334</v>
      </c>
      <c r="L490" s="13">
        <f>($E$472/9)*J490</f>
        <v>684</v>
      </c>
    </row>
    <row r="491" spans="1:12" ht="12.75">
      <c r="A491" s="7" t="s">
        <v>3</v>
      </c>
      <c r="B491" s="15">
        <f>B475</f>
        <v>1990</v>
      </c>
      <c r="D491" s="7" t="s">
        <v>149</v>
      </c>
      <c r="E491" s="15">
        <f>E475</f>
        <v>6055</v>
      </c>
      <c r="J491" s="20">
        <v>11</v>
      </c>
      <c r="K491" s="21">
        <f aca="true" t="shared" si="33" ref="K491:K501">($E$475/9)*J491</f>
        <v>7400.555555555557</v>
      </c>
      <c r="L491" s="21">
        <f aca="true" t="shared" si="34" ref="L491:L499">($E$472/9)*J491</f>
        <v>627</v>
      </c>
    </row>
    <row r="492" spans="1:12" ht="12.75">
      <c r="A492" s="7" t="s">
        <v>4</v>
      </c>
      <c r="B492" s="12">
        <f>B476</f>
        <v>752</v>
      </c>
      <c r="D492" s="7" t="s">
        <v>4</v>
      </c>
      <c r="E492" s="12">
        <f>B492</f>
        <v>752</v>
      </c>
      <c r="J492" s="18">
        <v>10</v>
      </c>
      <c r="K492" s="13">
        <f t="shared" si="33"/>
        <v>6727.777777777778</v>
      </c>
      <c r="L492" s="13">
        <f t="shared" si="34"/>
        <v>570</v>
      </c>
    </row>
    <row r="493" spans="1:12" ht="12.75">
      <c r="A493" s="8"/>
      <c r="B493" s="3">
        <f>SUM(B488:B492)</f>
        <v>8433</v>
      </c>
      <c r="D493" s="8"/>
      <c r="E493" s="3">
        <f>SUM(E488:E492)</f>
        <v>12498</v>
      </c>
      <c r="J493" s="22">
        <v>9</v>
      </c>
      <c r="K493" s="23">
        <f t="shared" si="33"/>
        <v>6055</v>
      </c>
      <c r="L493" s="23">
        <f t="shared" si="34"/>
        <v>513</v>
      </c>
    </row>
    <row r="494" spans="10:12" ht="12.75">
      <c r="J494" s="18">
        <v>8</v>
      </c>
      <c r="K494" s="13">
        <f t="shared" si="33"/>
        <v>5382.222222222223</v>
      </c>
      <c r="L494" s="13">
        <f t="shared" si="34"/>
        <v>456</v>
      </c>
    </row>
    <row r="495" spans="10:12" ht="12.75">
      <c r="J495" s="20">
        <v>7</v>
      </c>
      <c r="K495" s="21">
        <f t="shared" si="33"/>
        <v>4709.444444444445</v>
      </c>
      <c r="L495" s="21">
        <f t="shared" si="34"/>
        <v>399</v>
      </c>
    </row>
    <row r="496" spans="10:12" ht="12.75">
      <c r="J496" s="18">
        <v>6</v>
      </c>
      <c r="K496" s="13">
        <f t="shared" si="33"/>
        <v>4036.666666666667</v>
      </c>
      <c r="L496" s="13">
        <f t="shared" si="34"/>
        <v>342</v>
      </c>
    </row>
    <row r="497" spans="10:12" ht="12.75">
      <c r="J497" s="20">
        <v>5</v>
      </c>
      <c r="K497" s="21">
        <f t="shared" si="33"/>
        <v>3363.888888888889</v>
      </c>
      <c r="L497" s="21">
        <f t="shared" si="34"/>
        <v>285</v>
      </c>
    </row>
    <row r="498" spans="10:12" ht="12.75">
      <c r="J498" s="18">
        <v>4</v>
      </c>
      <c r="K498" s="13">
        <f t="shared" si="33"/>
        <v>2691.1111111111113</v>
      </c>
      <c r="L498" s="13">
        <f t="shared" si="34"/>
        <v>228</v>
      </c>
    </row>
    <row r="499" spans="10:12" ht="12.75">
      <c r="J499" s="20">
        <v>3</v>
      </c>
      <c r="K499" s="21">
        <f t="shared" si="33"/>
        <v>2018.3333333333335</v>
      </c>
      <c r="L499" s="21">
        <f t="shared" si="34"/>
        <v>171</v>
      </c>
    </row>
    <row r="500" spans="10:12" ht="12.75">
      <c r="J500" s="18">
        <v>2</v>
      </c>
      <c r="K500" s="13">
        <f t="shared" si="33"/>
        <v>1345.5555555555557</v>
      </c>
      <c r="L500" s="13">
        <f>($E$472/9)*J500</f>
        <v>114</v>
      </c>
    </row>
    <row r="501" spans="10:12" ht="12.75">
      <c r="J501" s="20">
        <v>1</v>
      </c>
      <c r="K501" s="21">
        <f t="shared" si="33"/>
        <v>672.7777777777778</v>
      </c>
      <c r="L501" s="21">
        <f>($E$472/9)*J501</f>
        <v>57</v>
      </c>
    </row>
    <row r="521" spans="1:8" ht="12.75">
      <c r="A521" s="46" t="s">
        <v>162</v>
      </c>
      <c r="B521" s="46"/>
      <c r="C521" s="46"/>
      <c r="D521" s="46"/>
      <c r="E521" s="46"/>
      <c r="F521" s="46"/>
      <c r="G521" s="46"/>
      <c r="H521" s="46"/>
    </row>
    <row r="523" ht="13.5" thickBot="1">
      <c r="C523" s="17"/>
    </row>
    <row r="524" spans="1:11" ht="13.5" thickBot="1">
      <c r="A524" s="4" t="s">
        <v>37</v>
      </c>
      <c r="C524" s="17"/>
      <c r="D524" s="4" t="s">
        <v>143</v>
      </c>
      <c r="I524" s="47" t="s">
        <v>141</v>
      </c>
      <c r="J524" s="48"/>
      <c r="K524" s="49"/>
    </row>
    <row r="525" spans="1:5" ht="12.75">
      <c r="A525" s="1" t="s">
        <v>0</v>
      </c>
      <c r="B525" s="2">
        <v>455</v>
      </c>
      <c r="C525" s="17"/>
      <c r="D525" s="1" t="s">
        <v>0</v>
      </c>
      <c r="E525" s="2">
        <f>$B$525</f>
        <v>455</v>
      </c>
    </row>
    <row r="526" spans="1:11" ht="12.75">
      <c r="A526" s="1" t="s">
        <v>1</v>
      </c>
      <c r="B526" s="2">
        <v>1295</v>
      </c>
      <c r="C526" s="17"/>
      <c r="D526" s="1" t="s">
        <v>1</v>
      </c>
      <c r="E526" s="2">
        <f>B526</f>
        <v>1295</v>
      </c>
      <c r="I526" s="19" t="s">
        <v>140</v>
      </c>
      <c r="J526" s="19" t="s">
        <v>3</v>
      </c>
      <c r="K526" s="19" t="s">
        <v>0</v>
      </c>
    </row>
    <row r="527" spans="1:11" ht="12.75">
      <c r="A527" s="1" t="s">
        <v>2</v>
      </c>
      <c r="B527" s="2">
        <v>842</v>
      </c>
      <c r="C527" s="17"/>
      <c r="D527" s="1" t="s">
        <v>2</v>
      </c>
      <c r="E527" s="2">
        <f>$B$527</f>
        <v>842</v>
      </c>
      <c r="I527" s="29">
        <v>12</v>
      </c>
      <c r="J527" s="30">
        <f aca="true" t="shared" si="35" ref="J527:J538">($B$528/12)*I527</f>
        <v>2416.8</v>
      </c>
      <c r="K527" s="30">
        <f aca="true" t="shared" si="36" ref="K527:K536">($B$525/12)*I527</f>
        <v>455</v>
      </c>
    </row>
    <row r="528" spans="1:11" ht="12.75">
      <c r="A528" s="1" t="s">
        <v>3</v>
      </c>
      <c r="B528" s="2">
        <f>201.4*12</f>
        <v>2416.8</v>
      </c>
      <c r="C528" s="17"/>
      <c r="D528" s="1" t="s">
        <v>149</v>
      </c>
      <c r="E528" s="2">
        <v>7854</v>
      </c>
      <c r="I528" s="20">
        <v>11</v>
      </c>
      <c r="J528" s="21">
        <f t="shared" si="35"/>
        <v>2215.4</v>
      </c>
      <c r="K528" s="21">
        <f t="shared" si="36"/>
        <v>417.0833333333333</v>
      </c>
    </row>
    <row r="529" spans="1:11" ht="12.75">
      <c r="A529" s="1" t="s">
        <v>4</v>
      </c>
      <c r="B529" s="2">
        <v>752</v>
      </c>
      <c r="C529" s="17"/>
      <c r="D529" s="1" t="s">
        <v>4</v>
      </c>
      <c r="E529" s="2">
        <f>$B$529</f>
        <v>752</v>
      </c>
      <c r="I529" s="18">
        <v>10</v>
      </c>
      <c r="J529" s="13">
        <f t="shared" si="35"/>
        <v>2014</v>
      </c>
      <c r="K529" s="13">
        <f t="shared" si="36"/>
        <v>379.16666666666663</v>
      </c>
    </row>
    <row r="530" spans="1:11" ht="12.75">
      <c r="A530" s="8"/>
      <c r="B530" s="3">
        <f>SUM(B525:B529)</f>
        <v>5760.8</v>
      </c>
      <c r="C530" s="17"/>
      <c r="D530" s="8"/>
      <c r="E530" s="3">
        <f>SUM(E525:E529)</f>
        <v>11198</v>
      </c>
      <c r="I530" s="27">
        <v>9</v>
      </c>
      <c r="J530" s="21">
        <f t="shared" si="35"/>
        <v>1812.6000000000001</v>
      </c>
      <c r="K530" s="21">
        <f t="shared" si="36"/>
        <v>341.25</v>
      </c>
    </row>
    <row r="531" spans="3:11" ht="12.75">
      <c r="C531" s="17"/>
      <c r="I531" s="18">
        <v>8</v>
      </c>
      <c r="J531" s="13">
        <f t="shared" si="35"/>
        <v>1611.2</v>
      </c>
      <c r="K531" s="13">
        <f t="shared" si="36"/>
        <v>303.3333333333333</v>
      </c>
    </row>
    <row r="532" spans="1:13" ht="12.75">
      <c r="A532" s="5" t="s">
        <v>38</v>
      </c>
      <c r="C532" s="17"/>
      <c r="D532" s="5" t="s">
        <v>144</v>
      </c>
      <c r="I532" s="20">
        <v>7</v>
      </c>
      <c r="J532" s="21">
        <f t="shared" si="35"/>
        <v>1409.8</v>
      </c>
      <c r="K532" s="21">
        <f t="shared" si="36"/>
        <v>265.41666666666663</v>
      </c>
      <c r="M532" s="11"/>
    </row>
    <row r="533" spans="1:11" ht="12.75">
      <c r="A533" s="1" t="s">
        <v>0</v>
      </c>
      <c r="B533" s="2">
        <f>$B$525</f>
        <v>455</v>
      </c>
      <c r="C533" s="17"/>
      <c r="D533" s="1" t="s">
        <v>0</v>
      </c>
      <c r="E533" s="2">
        <f>$B$525</f>
        <v>455</v>
      </c>
      <c r="I533" s="18">
        <v>6</v>
      </c>
      <c r="J533" s="13">
        <f t="shared" si="35"/>
        <v>1208.4</v>
      </c>
      <c r="K533" s="13">
        <f t="shared" si="36"/>
        <v>227.5</v>
      </c>
    </row>
    <row r="534" spans="1:11" ht="12.75">
      <c r="A534" s="1" t="s">
        <v>2</v>
      </c>
      <c r="B534" s="2">
        <f>$B$527</f>
        <v>842</v>
      </c>
      <c r="C534" s="17"/>
      <c r="D534" s="1" t="s">
        <v>2</v>
      </c>
      <c r="E534" s="2">
        <f>$B$527</f>
        <v>842</v>
      </c>
      <c r="I534" s="20">
        <v>5</v>
      </c>
      <c r="J534" s="21">
        <f t="shared" si="35"/>
        <v>1007</v>
      </c>
      <c r="K534" s="21">
        <f t="shared" si="36"/>
        <v>189.58333333333331</v>
      </c>
    </row>
    <row r="535" spans="1:11" ht="12.75">
      <c r="A535" s="1" t="s">
        <v>5</v>
      </c>
      <c r="B535" s="2">
        <v>3090</v>
      </c>
      <c r="C535" s="17"/>
      <c r="D535" s="1" t="s">
        <v>5</v>
      </c>
      <c r="E535" s="2">
        <v>3090</v>
      </c>
      <c r="I535" s="18">
        <v>4</v>
      </c>
      <c r="J535" s="13">
        <f t="shared" si="35"/>
        <v>805.6</v>
      </c>
      <c r="K535" s="13">
        <f t="shared" si="36"/>
        <v>151.66666666666666</v>
      </c>
    </row>
    <row r="536" spans="1:11" ht="12.75">
      <c r="A536" s="1" t="s">
        <v>3</v>
      </c>
      <c r="B536" s="2">
        <f>$B$528</f>
        <v>2416.8</v>
      </c>
      <c r="C536" s="17"/>
      <c r="D536" s="1" t="s">
        <v>149</v>
      </c>
      <c r="E536" s="2">
        <f>$E$528</f>
        <v>7854</v>
      </c>
      <c r="I536" s="20">
        <v>3</v>
      </c>
      <c r="J536" s="21">
        <f t="shared" si="35"/>
        <v>604.2</v>
      </c>
      <c r="K536" s="21">
        <f t="shared" si="36"/>
        <v>113.75</v>
      </c>
    </row>
    <row r="537" spans="1:11" ht="12.75">
      <c r="A537" s="1" t="s">
        <v>4</v>
      </c>
      <c r="B537" s="2">
        <f>$B$529</f>
        <v>752</v>
      </c>
      <c r="C537" s="17"/>
      <c r="D537" s="1" t="s">
        <v>4</v>
      </c>
      <c r="E537" s="2">
        <f>$B$529</f>
        <v>752</v>
      </c>
      <c r="I537" s="18">
        <v>2</v>
      </c>
      <c r="J537" s="13">
        <f t="shared" si="35"/>
        <v>402.8</v>
      </c>
      <c r="K537" s="13">
        <f>($B$525/12)*I537</f>
        <v>75.83333333333333</v>
      </c>
    </row>
    <row r="538" spans="1:11" ht="12.75">
      <c r="A538" s="8"/>
      <c r="B538" s="3">
        <f>SUM(B533:B537)</f>
        <v>7555.8</v>
      </c>
      <c r="C538" s="17"/>
      <c r="D538" s="8"/>
      <c r="E538" s="3">
        <f>SUM(E533:E537)</f>
        <v>12993</v>
      </c>
      <c r="I538" s="20">
        <v>1</v>
      </c>
      <c r="J538" s="21">
        <f t="shared" si="35"/>
        <v>201.4</v>
      </c>
      <c r="K538" s="21">
        <f>($B$525/12)*I538</f>
        <v>37.916666666666664</v>
      </c>
    </row>
    <row r="539" ht="12.75">
      <c r="C539" s="17"/>
    </row>
    <row r="540" spans="1:4" ht="13.5" thickBot="1">
      <c r="A540" s="5" t="s">
        <v>39</v>
      </c>
      <c r="C540" s="17"/>
      <c r="D540" s="5" t="s">
        <v>145</v>
      </c>
    </row>
    <row r="541" spans="1:11" ht="13.5" thickBot="1">
      <c r="A541" s="1" t="s">
        <v>0</v>
      </c>
      <c r="B541" s="2">
        <f>$B$525</f>
        <v>455</v>
      </c>
      <c r="C541" s="17"/>
      <c r="D541" s="1" t="s">
        <v>0</v>
      </c>
      <c r="E541" s="2">
        <f>$B$525</f>
        <v>455</v>
      </c>
      <c r="I541" s="47" t="s">
        <v>142</v>
      </c>
      <c r="J541" s="48"/>
      <c r="K541" s="49"/>
    </row>
    <row r="542" spans="1:5" ht="12.75">
      <c r="A542" s="1" t="s">
        <v>2</v>
      </c>
      <c r="B542" s="2">
        <f>$B$527</f>
        <v>842</v>
      </c>
      <c r="C542" s="17"/>
      <c r="D542" s="1" t="s">
        <v>2</v>
      </c>
      <c r="E542" s="2">
        <f>$B$527</f>
        <v>842</v>
      </c>
    </row>
    <row r="543" spans="1:11" ht="12.75">
      <c r="A543" s="1" t="s">
        <v>6</v>
      </c>
      <c r="B543" s="2">
        <v>3154</v>
      </c>
      <c r="C543" s="17"/>
      <c r="D543" s="1" t="s">
        <v>6</v>
      </c>
      <c r="E543" s="2">
        <f>B543</f>
        <v>3154</v>
      </c>
      <c r="I543" s="19" t="s">
        <v>140</v>
      </c>
      <c r="J543" s="19" t="s">
        <v>149</v>
      </c>
      <c r="K543" s="19" t="s">
        <v>0</v>
      </c>
    </row>
    <row r="544" spans="1:11" ht="12.75">
      <c r="A544" s="1" t="s">
        <v>3</v>
      </c>
      <c r="B544" s="2">
        <f>$B$528</f>
        <v>2416.8</v>
      </c>
      <c r="C544" s="17"/>
      <c r="D544" s="1" t="s">
        <v>149</v>
      </c>
      <c r="E544" s="2">
        <f>$E$528</f>
        <v>7854</v>
      </c>
      <c r="I544" s="29">
        <v>12</v>
      </c>
      <c r="J544" s="30">
        <f aca="true" t="shared" si="37" ref="J544:J555">($E$528/12)*I544</f>
        <v>7854</v>
      </c>
      <c r="K544" s="30">
        <f aca="true" t="shared" si="38" ref="K544:K553">($E$525/12)*I544</f>
        <v>455</v>
      </c>
    </row>
    <row r="545" spans="1:11" ht="12.75">
      <c r="A545" s="1" t="s">
        <v>4</v>
      </c>
      <c r="B545" s="2">
        <f>$B$529</f>
        <v>752</v>
      </c>
      <c r="C545" s="17"/>
      <c r="D545" s="1" t="s">
        <v>4</v>
      </c>
      <c r="E545" s="2">
        <f>$B$529</f>
        <v>752</v>
      </c>
      <c r="I545" s="20">
        <v>11</v>
      </c>
      <c r="J545" s="21">
        <f t="shared" si="37"/>
        <v>7199.5</v>
      </c>
      <c r="K545" s="21">
        <f t="shared" si="38"/>
        <v>417.0833333333333</v>
      </c>
    </row>
    <row r="546" spans="1:11" ht="12.75">
      <c r="A546" s="8"/>
      <c r="B546" s="3">
        <f>SUM(B541:B545)</f>
        <v>7619.8</v>
      </c>
      <c r="C546" s="17"/>
      <c r="D546" s="8"/>
      <c r="E546" s="3">
        <f>SUM(E541:E545)</f>
        <v>13057</v>
      </c>
      <c r="I546" s="18">
        <v>10</v>
      </c>
      <c r="J546" s="13">
        <f t="shared" si="37"/>
        <v>6545</v>
      </c>
      <c r="K546" s="13">
        <f t="shared" si="38"/>
        <v>379.16666666666663</v>
      </c>
    </row>
    <row r="547" spans="3:11" ht="12.75">
      <c r="C547" s="17"/>
      <c r="I547" s="27">
        <v>9</v>
      </c>
      <c r="J547" s="21">
        <f t="shared" si="37"/>
        <v>5890.5</v>
      </c>
      <c r="K547" s="21">
        <f t="shared" si="38"/>
        <v>341.25</v>
      </c>
    </row>
    <row r="548" spans="3:11" ht="12.75">
      <c r="C548" s="17"/>
      <c r="I548" s="18">
        <v>8</v>
      </c>
      <c r="J548" s="13">
        <f t="shared" si="37"/>
        <v>5236</v>
      </c>
      <c r="K548" s="13">
        <f t="shared" si="38"/>
        <v>303.3333333333333</v>
      </c>
    </row>
    <row r="549" spans="1:11" ht="12.75">
      <c r="A549" s="4" t="s">
        <v>40</v>
      </c>
      <c r="C549" s="17"/>
      <c r="D549" s="4" t="s">
        <v>146</v>
      </c>
      <c r="I549" s="20">
        <v>7</v>
      </c>
      <c r="J549" s="21">
        <f t="shared" si="37"/>
        <v>4581.5</v>
      </c>
      <c r="K549" s="21">
        <f t="shared" si="38"/>
        <v>265.41666666666663</v>
      </c>
    </row>
    <row r="550" spans="1:11" ht="12.75">
      <c r="A550" s="7" t="s">
        <v>0</v>
      </c>
      <c r="B550" s="2">
        <f>$B$525</f>
        <v>455</v>
      </c>
      <c r="C550" s="17"/>
      <c r="D550" s="7" t="s">
        <v>0</v>
      </c>
      <c r="E550" s="2">
        <f>$B$525</f>
        <v>455</v>
      </c>
      <c r="I550" s="18">
        <v>6</v>
      </c>
      <c r="J550" s="13">
        <f t="shared" si="37"/>
        <v>3927</v>
      </c>
      <c r="K550" s="13">
        <f t="shared" si="38"/>
        <v>227.5</v>
      </c>
    </row>
    <row r="551" spans="1:11" ht="12.75">
      <c r="A551" s="7" t="s">
        <v>1</v>
      </c>
      <c r="B551" s="6">
        <f>$B$526</f>
        <v>1295</v>
      </c>
      <c r="C551" s="17"/>
      <c r="D551" s="7" t="s">
        <v>1</v>
      </c>
      <c r="E551" s="6">
        <f>$B$526</f>
        <v>1295</v>
      </c>
      <c r="I551" s="20">
        <v>5</v>
      </c>
      <c r="J551" s="21">
        <f t="shared" si="37"/>
        <v>3272.5</v>
      </c>
      <c r="K551" s="21">
        <f t="shared" si="38"/>
        <v>189.58333333333331</v>
      </c>
    </row>
    <row r="552" spans="1:11" ht="12.75">
      <c r="A552" s="7" t="s">
        <v>2</v>
      </c>
      <c r="B552" s="6">
        <v>1378</v>
      </c>
      <c r="C552" s="17"/>
      <c r="D552" s="7" t="s">
        <v>2</v>
      </c>
      <c r="E552" s="6">
        <f>$B$552</f>
        <v>1378</v>
      </c>
      <c r="I552" s="18">
        <v>4</v>
      </c>
      <c r="J552" s="13">
        <f t="shared" si="37"/>
        <v>2618</v>
      </c>
      <c r="K552" s="13">
        <f t="shared" si="38"/>
        <v>151.66666666666666</v>
      </c>
    </row>
    <row r="553" spans="1:11" ht="12.75">
      <c r="A553" s="7" t="s">
        <v>3</v>
      </c>
      <c r="B553" s="2">
        <f>$B$528</f>
        <v>2416.8</v>
      </c>
      <c r="C553" s="17"/>
      <c r="D553" s="7" t="s">
        <v>149</v>
      </c>
      <c r="E553" s="2">
        <f>$E$528</f>
        <v>7854</v>
      </c>
      <c r="I553" s="20">
        <v>3</v>
      </c>
      <c r="J553" s="21">
        <f t="shared" si="37"/>
        <v>1963.5</v>
      </c>
      <c r="K553" s="21">
        <f t="shared" si="38"/>
        <v>113.75</v>
      </c>
    </row>
    <row r="554" spans="1:11" ht="12.75">
      <c r="A554" s="7" t="s">
        <v>4</v>
      </c>
      <c r="B554" s="2">
        <f>$B$529</f>
        <v>752</v>
      </c>
      <c r="C554" s="17"/>
      <c r="D554" s="7" t="s">
        <v>4</v>
      </c>
      <c r="E554" s="2">
        <f>$B$529</f>
        <v>752</v>
      </c>
      <c r="I554" s="18">
        <v>2</v>
      </c>
      <c r="J554" s="13">
        <f t="shared" si="37"/>
        <v>1309</v>
      </c>
      <c r="K554" s="13">
        <f>($E$525/12)*I554</f>
        <v>75.83333333333333</v>
      </c>
    </row>
    <row r="555" spans="1:11" ht="12.75">
      <c r="A555" s="8"/>
      <c r="B555" s="3">
        <f>SUM(B550:B554)</f>
        <v>6296.8</v>
      </c>
      <c r="C555" s="17"/>
      <c r="D555" s="8"/>
      <c r="E555" s="3">
        <f>SUM(E550:E554)</f>
        <v>11734</v>
      </c>
      <c r="I555" s="20">
        <v>1</v>
      </c>
      <c r="J555" s="21">
        <f t="shared" si="37"/>
        <v>654.5</v>
      </c>
      <c r="K555" s="21">
        <f>($E$525/12)*I555</f>
        <v>37.916666666666664</v>
      </c>
    </row>
    <row r="556" ht="12.75">
      <c r="C556" s="17"/>
    </row>
    <row r="557" spans="1:4" ht="12.75">
      <c r="A557" s="4" t="s">
        <v>41</v>
      </c>
      <c r="C557" s="17"/>
      <c r="D557" s="4" t="s">
        <v>147</v>
      </c>
    </row>
    <row r="558" spans="1:5" ht="12.75">
      <c r="A558" s="7" t="s">
        <v>0</v>
      </c>
      <c r="B558" s="2">
        <f>$B$525</f>
        <v>455</v>
      </c>
      <c r="C558" s="17"/>
      <c r="D558" s="7" t="s">
        <v>0</v>
      </c>
      <c r="E558" s="2">
        <f>$B$525</f>
        <v>455</v>
      </c>
    </row>
    <row r="559" spans="1:5" ht="12.75">
      <c r="A559" s="7" t="s">
        <v>2</v>
      </c>
      <c r="B559" s="6">
        <f>$B$552</f>
        <v>1378</v>
      </c>
      <c r="C559" s="17"/>
      <c r="D559" s="7" t="s">
        <v>2</v>
      </c>
      <c r="E559" s="6">
        <f>$B$552</f>
        <v>1378</v>
      </c>
    </row>
    <row r="560" spans="1:5" ht="12.75">
      <c r="A560" s="7" t="s">
        <v>5</v>
      </c>
      <c r="B560" s="6">
        <v>3089.0625</v>
      </c>
      <c r="C560" s="17"/>
      <c r="D560" s="7" t="s">
        <v>5</v>
      </c>
      <c r="E560" s="6">
        <v>3089.0625</v>
      </c>
    </row>
    <row r="561" spans="1:5" ht="12.75">
      <c r="A561" s="7" t="s">
        <v>3</v>
      </c>
      <c r="B561" s="2">
        <f>$B$528</f>
        <v>2416.8</v>
      </c>
      <c r="C561" s="17"/>
      <c r="D561" s="7" t="s">
        <v>149</v>
      </c>
      <c r="E561" s="2">
        <f>$E$528</f>
        <v>7854</v>
      </c>
    </row>
    <row r="562" spans="1:5" ht="12.75">
      <c r="A562" s="7" t="s">
        <v>4</v>
      </c>
      <c r="B562" s="2">
        <f>$B$529</f>
        <v>752</v>
      </c>
      <c r="C562" s="17"/>
      <c r="D562" s="7" t="s">
        <v>4</v>
      </c>
      <c r="E562" s="2">
        <f>$B$529</f>
        <v>752</v>
      </c>
    </row>
    <row r="563" spans="1:5" ht="12.75">
      <c r="A563" s="8"/>
      <c r="B563" s="3">
        <f>SUM(B558:B562)</f>
        <v>8090.8625</v>
      </c>
      <c r="C563" s="17"/>
      <c r="D563" s="8"/>
      <c r="E563" s="3">
        <f>SUM(E558:E562)</f>
        <v>13528.0625</v>
      </c>
    </row>
    <row r="564" ht="12.75">
      <c r="C564" s="17"/>
    </row>
    <row r="565" spans="1:4" ht="12.75">
      <c r="A565" s="4" t="s">
        <v>42</v>
      </c>
      <c r="C565" s="17"/>
      <c r="D565" s="4" t="s">
        <v>148</v>
      </c>
    </row>
    <row r="566" spans="1:5" ht="12.75">
      <c r="A566" s="7" t="s">
        <v>0</v>
      </c>
      <c r="B566" s="2">
        <f>$B$525</f>
        <v>455</v>
      </c>
      <c r="C566" s="17"/>
      <c r="D566" s="7" t="s">
        <v>0</v>
      </c>
      <c r="E566" s="2">
        <f>$B$525</f>
        <v>455</v>
      </c>
    </row>
    <row r="567" spans="1:5" ht="12.75">
      <c r="A567" s="7" t="s">
        <v>2</v>
      </c>
      <c r="B567" s="6">
        <f>$B$552</f>
        <v>1378</v>
      </c>
      <c r="C567" s="17"/>
      <c r="D567" s="7" t="s">
        <v>2</v>
      </c>
      <c r="E567" s="6">
        <f>$B$552</f>
        <v>1378</v>
      </c>
    </row>
    <row r="568" spans="1:5" ht="12.75">
      <c r="A568" s="7" t="s">
        <v>6</v>
      </c>
      <c r="B568" s="6">
        <v>3801</v>
      </c>
      <c r="C568" s="17"/>
      <c r="D568" s="7" t="s">
        <v>6</v>
      </c>
      <c r="E568" s="6">
        <f>B568</f>
        <v>3801</v>
      </c>
    </row>
    <row r="569" spans="1:5" ht="12.75">
      <c r="A569" s="7" t="s">
        <v>3</v>
      </c>
      <c r="B569" s="2">
        <f>$B$528</f>
        <v>2416.8</v>
      </c>
      <c r="C569" s="17"/>
      <c r="D569" s="7" t="s">
        <v>149</v>
      </c>
      <c r="E569" s="2">
        <f>$E$528</f>
        <v>7854</v>
      </c>
    </row>
    <row r="570" spans="1:5" ht="12.75">
      <c r="A570" s="7" t="s">
        <v>4</v>
      </c>
      <c r="B570" s="2">
        <f>$B$529</f>
        <v>752</v>
      </c>
      <c r="C570" s="17"/>
      <c r="D570" s="7" t="s">
        <v>4</v>
      </c>
      <c r="E570" s="2">
        <f>$B$529</f>
        <v>752</v>
      </c>
    </row>
    <row r="571" spans="1:5" ht="12.75">
      <c r="A571" s="8"/>
      <c r="B571" s="3">
        <f>SUM(B566:B570)</f>
        <v>8802.8</v>
      </c>
      <c r="C571" s="17"/>
      <c r="D571" s="8"/>
      <c r="E571" s="3">
        <f>SUM(E566:E570)</f>
        <v>14240</v>
      </c>
    </row>
    <row r="572" spans="1:5" ht="12.75">
      <c r="A572" s="9"/>
      <c r="B572" s="25"/>
      <c r="C572" s="17"/>
      <c r="D572" s="9"/>
      <c r="E572" s="25"/>
    </row>
    <row r="573" spans="1:8" ht="12.75">
      <c r="A573" s="46" t="s">
        <v>163</v>
      </c>
      <c r="B573" s="46"/>
      <c r="C573" s="46"/>
      <c r="D573" s="46"/>
      <c r="E573" s="46"/>
      <c r="F573" s="46"/>
      <c r="G573" s="46"/>
      <c r="H573" s="46"/>
    </row>
    <row r="575" spans="1:11" ht="12.75">
      <c r="A575" s="4" t="s">
        <v>34</v>
      </c>
      <c r="I575" s="19" t="s">
        <v>140</v>
      </c>
      <c r="J575" s="19" t="s">
        <v>3</v>
      </c>
      <c r="K575" s="19" t="s">
        <v>0</v>
      </c>
    </row>
    <row r="576" spans="1:11" ht="12.75">
      <c r="A576" s="7" t="s">
        <v>0</v>
      </c>
      <c r="B576" s="15">
        <v>260</v>
      </c>
      <c r="I576" s="36">
        <v>12</v>
      </c>
      <c r="J576" s="34">
        <f>($J$582)+3*$J$587</f>
        <v>3864</v>
      </c>
      <c r="K576" s="34">
        <f aca="true" t="shared" si="39" ref="K576:K581">($B$576/6)*I576</f>
        <v>520</v>
      </c>
    </row>
    <row r="577" spans="1:11" ht="12.75">
      <c r="A577" s="7" t="s">
        <v>1</v>
      </c>
      <c r="B577" s="15">
        <f>($H$57/8)*10</f>
        <v>836.5</v>
      </c>
      <c r="C577" s="17"/>
      <c r="I577" s="20">
        <v>11</v>
      </c>
      <c r="J577" s="21">
        <f>($J$582)+2*$J$587</f>
        <v>3542</v>
      </c>
      <c r="K577" s="21">
        <f t="shared" si="39"/>
        <v>476.6666666666667</v>
      </c>
    </row>
    <row r="578" spans="1:11" ht="12.75">
      <c r="A578" s="7" t="s">
        <v>2</v>
      </c>
      <c r="B578" s="15">
        <f>($H$58/8)*10</f>
        <v>890.1</v>
      </c>
      <c r="C578" s="17"/>
      <c r="I578" s="36">
        <v>10</v>
      </c>
      <c r="J578" s="34">
        <f>($J$582)+$J$587</f>
        <v>3220</v>
      </c>
      <c r="K578" s="34">
        <f t="shared" si="39"/>
        <v>433.33333333333337</v>
      </c>
    </row>
    <row r="579" spans="1:11" ht="12.75">
      <c r="A579" s="7" t="s">
        <v>3</v>
      </c>
      <c r="B579" s="15">
        <v>2898</v>
      </c>
      <c r="C579" s="17"/>
      <c r="I579" s="27">
        <v>9</v>
      </c>
      <c r="J579" s="21">
        <f>$J$582</f>
        <v>2898</v>
      </c>
      <c r="K579" s="21">
        <f t="shared" si="39"/>
        <v>390</v>
      </c>
    </row>
    <row r="580" spans="1:11" ht="12.75">
      <c r="A580" s="7" t="s">
        <v>4</v>
      </c>
      <c r="B580" s="15">
        <f>($H$60/8)*10</f>
        <v>485.7</v>
      </c>
      <c r="C580" s="17"/>
      <c r="I580" s="36">
        <v>8</v>
      </c>
      <c r="J580" s="34">
        <f>$J$582</f>
        <v>2898</v>
      </c>
      <c r="K580" s="34">
        <f t="shared" si="39"/>
        <v>346.6666666666667</v>
      </c>
    </row>
    <row r="581" spans="1:11" ht="12.75">
      <c r="A581" s="8"/>
      <c r="B581" s="3">
        <f>SUM(B576:B580)</f>
        <v>5370.3</v>
      </c>
      <c r="I581" s="20">
        <v>7</v>
      </c>
      <c r="J581" s="21">
        <f>$J$582</f>
        <v>2898</v>
      </c>
      <c r="K581" s="21">
        <f t="shared" si="39"/>
        <v>303.33333333333337</v>
      </c>
    </row>
    <row r="582" spans="9:11" ht="12.75">
      <c r="I582" s="37">
        <v>6</v>
      </c>
      <c r="J582" s="33">
        <f>($B$579/6)*I582</f>
        <v>2898</v>
      </c>
      <c r="K582" s="33">
        <f aca="true" t="shared" si="40" ref="K582:K587">($B$576/6)*I582</f>
        <v>260</v>
      </c>
    </row>
    <row r="583" spans="1:11" ht="12.75">
      <c r="A583" s="4" t="s">
        <v>35</v>
      </c>
      <c r="I583" s="20">
        <v>5</v>
      </c>
      <c r="J583" s="21">
        <f>($B$579/9)*I583</f>
        <v>1610</v>
      </c>
      <c r="K583" s="21">
        <f t="shared" si="40"/>
        <v>216.66666666666669</v>
      </c>
    </row>
    <row r="584" spans="1:11" ht="12.75">
      <c r="A584" s="7" t="s">
        <v>0</v>
      </c>
      <c r="B584" s="15">
        <f>$B$576</f>
        <v>260</v>
      </c>
      <c r="I584" s="36">
        <v>4</v>
      </c>
      <c r="J584" s="34">
        <f>($B$579/9)*I584</f>
        <v>1288</v>
      </c>
      <c r="K584" s="34">
        <f t="shared" si="40"/>
        <v>173.33333333333334</v>
      </c>
    </row>
    <row r="585" spans="1:11" ht="12.75">
      <c r="A585" s="7" t="s">
        <v>2</v>
      </c>
      <c r="B585" s="15">
        <f>B578</f>
        <v>890.1</v>
      </c>
      <c r="C585" s="17"/>
      <c r="I585" s="20">
        <v>3</v>
      </c>
      <c r="J585" s="21">
        <f>($B$579/9)*I585</f>
        <v>966</v>
      </c>
      <c r="K585" s="21">
        <f t="shared" si="40"/>
        <v>130</v>
      </c>
    </row>
    <row r="586" spans="1:11" ht="12.75">
      <c r="A586" s="7" t="s">
        <v>5</v>
      </c>
      <c r="B586" s="15">
        <f>($H$66/8)*10</f>
        <v>2125.3</v>
      </c>
      <c r="C586" s="17"/>
      <c r="I586" s="36">
        <v>2</v>
      </c>
      <c r="J586" s="34">
        <f>($B$579/9)*I586</f>
        <v>644</v>
      </c>
      <c r="K586" s="34">
        <f t="shared" si="40"/>
        <v>86.66666666666667</v>
      </c>
    </row>
    <row r="587" spans="1:11" ht="12.75">
      <c r="A587" s="7" t="s">
        <v>3</v>
      </c>
      <c r="B587" s="15">
        <f>$B$579</f>
        <v>2898</v>
      </c>
      <c r="C587" s="17"/>
      <c r="I587" s="20">
        <v>1</v>
      </c>
      <c r="J587" s="21">
        <f>($B$579/9)*I587</f>
        <v>322</v>
      </c>
      <c r="K587" s="21">
        <f t="shared" si="40"/>
        <v>43.333333333333336</v>
      </c>
    </row>
    <row r="588" spans="1:3" ht="12.75">
      <c r="A588" s="7" t="s">
        <v>4</v>
      </c>
      <c r="B588" s="15">
        <f>B580</f>
        <v>485.7</v>
      </c>
      <c r="C588" s="17"/>
    </row>
    <row r="589" spans="1:2" ht="12.75">
      <c r="A589" s="8"/>
      <c r="B589" s="3">
        <f>SUM(B584:B588)</f>
        <v>6659.099999999999</v>
      </c>
    </row>
    <row r="591" ht="12.75">
      <c r="A591" s="4" t="s">
        <v>36</v>
      </c>
    </row>
    <row r="592" spans="1:2" ht="12.75">
      <c r="A592" s="7" t="s">
        <v>0</v>
      </c>
      <c r="B592" s="15">
        <f>$B$576</f>
        <v>260</v>
      </c>
    </row>
    <row r="593" spans="1:3" ht="12.75">
      <c r="A593" s="7" t="s">
        <v>2</v>
      </c>
      <c r="B593" s="15">
        <f>B585</f>
        <v>890.1</v>
      </c>
      <c r="C593" s="17"/>
    </row>
    <row r="594" spans="1:3" ht="12.75">
      <c r="A594" s="7" t="s">
        <v>6</v>
      </c>
      <c r="B594" s="15">
        <f>($H$74/8)*10</f>
        <v>2455.5</v>
      </c>
      <c r="C594" s="17"/>
    </row>
    <row r="595" spans="1:3" ht="12.75">
      <c r="A595" s="7" t="s">
        <v>3</v>
      </c>
      <c r="B595" s="15">
        <f>$B$579</f>
        <v>2898</v>
      </c>
      <c r="C595" s="17"/>
    </row>
    <row r="596" spans="1:3" ht="12.75">
      <c r="A596" s="7" t="s">
        <v>4</v>
      </c>
      <c r="B596" s="15">
        <f>B588</f>
        <v>485.7</v>
      </c>
      <c r="C596" s="17"/>
    </row>
    <row r="597" spans="1:2" ht="12.75">
      <c r="A597" s="8"/>
      <c r="B597" s="3">
        <f>SUM(B592:B596)</f>
        <v>6989.3</v>
      </c>
    </row>
  </sheetData>
  <sheetProtection/>
  <mergeCells count="17">
    <mergeCell ref="A105:H105"/>
    <mergeCell ref="J487:L487"/>
    <mergeCell ref="A261:I261"/>
    <mergeCell ref="A209:I209"/>
    <mergeCell ref="A313:I313"/>
    <mergeCell ref="A365:H365"/>
    <mergeCell ref="A417:H417"/>
    <mergeCell ref="A27:H27"/>
    <mergeCell ref="A1:H1"/>
    <mergeCell ref="A53:H53"/>
    <mergeCell ref="A573:H573"/>
    <mergeCell ref="A521:H521"/>
    <mergeCell ref="A157:I157"/>
    <mergeCell ref="I524:K524"/>
    <mergeCell ref="I541:K541"/>
    <mergeCell ref="A469:H469"/>
    <mergeCell ref="J471:L471"/>
  </mergeCells>
  <printOptions horizontalCentered="1"/>
  <pageMargins left="0.25" right="0.25" top="1" bottom="1" header="0.5" footer="0.5"/>
  <pageSetup horizontalDpi="600" verticalDpi="600" orientation="portrait" r:id="rId1"/>
  <headerFooter alignWithMargins="0">
    <oddHeader>&amp;C&amp;"Arial,Bold"&amp;12Summer 2007 Budgets</oddHeader>
    <oddFooter>&amp;CRevised April 17,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Financial Aid</dc:creator>
  <cp:keywords/>
  <dc:description/>
  <cp:lastModifiedBy>Student Financial Aid Office</cp:lastModifiedBy>
  <cp:lastPrinted>2007-04-18T19:41:42Z</cp:lastPrinted>
  <dcterms:created xsi:type="dcterms:W3CDTF">2007-03-29T18:51:30Z</dcterms:created>
  <dcterms:modified xsi:type="dcterms:W3CDTF">2008-04-23T13:48:00Z</dcterms:modified>
  <cp:category/>
  <cp:version/>
  <cp:contentType/>
  <cp:contentStatus/>
</cp:coreProperties>
</file>